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Собрания общие\2024\"/>
    </mc:Choice>
  </mc:AlternateContent>
  <xr:revisionPtr revIDLastSave="0" documentId="13_ncr:1_{A7255A8B-E6E3-4936-AC44-0D35FC1C4C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I73" i="1" l="1"/>
  <c r="I72" i="1"/>
  <c r="I71" i="1"/>
  <c r="I70" i="1"/>
  <c r="I69" i="1"/>
  <c r="I68" i="1"/>
  <c r="I67" i="1"/>
  <c r="I75" i="1" l="1"/>
  <c r="I63" i="1"/>
  <c r="I62" i="1"/>
  <c r="I61" i="1"/>
  <c r="I59" i="1"/>
  <c r="I58" i="1"/>
  <c r="I57" i="1"/>
  <c r="I53" i="1"/>
  <c r="I52" i="1"/>
  <c r="I51" i="1"/>
  <c r="I49" i="1"/>
  <c r="I43" i="1"/>
  <c r="I42" i="1"/>
  <c r="I41" i="1"/>
  <c r="I39" i="1"/>
  <c r="I37" i="1"/>
  <c r="I36" i="1"/>
  <c r="I35" i="1"/>
  <c r="I33" i="1"/>
  <c r="I29" i="1"/>
  <c r="I28" i="1"/>
  <c r="K53" i="1" l="1"/>
  <c r="J53" i="1"/>
  <c r="H74" i="1" l="1"/>
  <c r="I74" i="1" l="1"/>
  <c r="H77" i="1"/>
  <c r="G61" i="1"/>
  <c r="G18" i="1" l="1"/>
  <c r="G17" i="1"/>
  <c r="G19" i="1" l="1"/>
  <c r="G74" i="1" l="1"/>
  <c r="H48" i="1" l="1"/>
  <c r="I48" i="1" s="1"/>
  <c r="G57" i="1" l="1"/>
  <c r="G51" i="1"/>
  <c r="G43" i="1" l="1"/>
  <c r="H64" i="1" l="1"/>
  <c r="I64" i="1" s="1"/>
  <c r="G59" i="1" l="1"/>
  <c r="G58" i="1"/>
  <c r="G63" i="1" l="1"/>
  <c r="G29" i="1" l="1"/>
  <c r="G28" i="1"/>
  <c r="H30" i="1"/>
  <c r="I30" i="1" s="1"/>
  <c r="G30" i="1" l="1"/>
  <c r="H38" i="1" l="1"/>
  <c r="I38" i="1" s="1"/>
  <c r="H34" i="1"/>
  <c r="I34" i="1" s="1"/>
  <c r="G33" i="1"/>
  <c r="G42" i="1"/>
  <c r="G41" i="1"/>
  <c r="G39" i="1"/>
  <c r="G37" i="1"/>
  <c r="G36" i="1"/>
  <c r="G35" i="1"/>
  <c r="G62" i="1"/>
  <c r="H44" i="1" l="1"/>
  <c r="I44" i="1" s="1"/>
  <c r="H54" i="1" l="1"/>
  <c r="I54" i="1" s="1"/>
  <c r="G53" i="1"/>
  <c r="H65" i="1" l="1"/>
  <c r="I65" i="1" s="1"/>
  <c r="G54" i="1"/>
  <c r="H76" i="1" l="1"/>
  <c r="I76" i="1" s="1"/>
  <c r="H16" i="1"/>
  <c r="G16" i="1" s="1"/>
  <c r="H78" i="1"/>
  <c r="I78" i="1" s="1"/>
  <c r="G52" i="1"/>
  <c r="G44" i="1" l="1"/>
  <c r="G49" i="1"/>
  <c r="G64" i="1" l="1"/>
  <c r="G65" i="1" l="1"/>
  <c r="H20" i="1" l="1"/>
  <c r="G20" i="1" s="1"/>
</calcChain>
</file>

<file path=xl/sharedStrings.xml><?xml version="1.0" encoding="utf-8"?>
<sst xmlns="http://schemas.openxmlformats.org/spreadsheetml/2006/main" count="100" uniqueCount="96">
  <si>
    <t xml:space="preserve">    </t>
  </si>
  <si>
    <t>Сумма</t>
  </si>
  <si>
    <t>по дому в</t>
  </si>
  <si>
    <t>на 1 кв.м</t>
  </si>
  <si>
    <t xml:space="preserve">№ </t>
  </si>
  <si>
    <t>пересчете на</t>
  </si>
  <si>
    <t>пп</t>
  </si>
  <si>
    <t>месяц</t>
  </si>
  <si>
    <t>год</t>
  </si>
  <si>
    <t>Административно-управленческие расходы</t>
  </si>
  <si>
    <t>Заработная плата персонала</t>
  </si>
  <si>
    <t>Отчисления в страховые фонды</t>
  </si>
  <si>
    <t>итого по п.1</t>
  </si>
  <si>
    <t>Содержание и обслуживание общего имущества:</t>
  </si>
  <si>
    <t>Договор на проведение периодич.тех. освид. и эл.изм. работ</t>
  </si>
  <si>
    <t>Договор на обслуживание системы ППО</t>
  </si>
  <si>
    <t>Договор на дезинсекцию и дератизацию</t>
  </si>
  <si>
    <t>Договор на обслуживание видеодомофонной системы</t>
  </si>
  <si>
    <t xml:space="preserve">Договор на водоснабжение (ХВС,ГВС и канализация на  </t>
  </si>
  <si>
    <t>общедомовые нужды)</t>
  </si>
  <si>
    <t>Договор на электроснабжение (на общедомовые нужды)</t>
  </si>
  <si>
    <t>итого по п.2</t>
  </si>
  <si>
    <t>Расходы по обеспечению безопасности и</t>
  </si>
  <si>
    <t>комфортности</t>
  </si>
  <si>
    <t>Договор на охрану дома</t>
  </si>
  <si>
    <t xml:space="preserve">Договор обязательного страхования гражданской </t>
  </si>
  <si>
    <t>ответственности использования лифтов</t>
  </si>
  <si>
    <t>итого по п.3</t>
  </si>
  <si>
    <t>Прочие расходы</t>
  </si>
  <si>
    <t>Расходные материалы,инвентарь и хоз. принадлежности,</t>
  </si>
  <si>
    <t>приобретение спецодежды, оборудования, инструментов</t>
  </si>
  <si>
    <t>Программное обеспечение (бух), обслуживание оргтехники</t>
  </si>
  <si>
    <t>Банковское обслуживание</t>
  </si>
  <si>
    <t>итого по п.4</t>
  </si>
  <si>
    <t>расхода,      рублей</t>
  </si>
  <si>
    <t>Поступления, руб.</t>
  </si>
  <si>
    <t>№ пп</t>
  </si>
  <si>
    <t>в пересчете</t>
  </si>
  <si>
    <t>на месяц</t>
  </si>
  <si>
    <t>на год</t>
  </si>
  <si>
    <t>Статьи расходов</t>
  </si>
  <si>
    <t>Статьи доходов</t>
  </si>
  <si>
    <t>СМЕТА ДОХОДОВ И РАСХОДОВ ТСЖ "НА МИУССАХ"</t>
  </si>
  <si>
    <t>Взносы собственников помещений на содержание общего имущества дома</t>
  </si>
  <si>
    <t xml:space="preserve">Председатель Правления </t>
  </si>
  <si>
    <t>ТСЖ "На Миуссах"</t>
  </si>
  <si>
    <t>Оплата юридических услуг, из них:</t>
  </si>
  <si>
    <t xml:space="preserve">     оплата по договору с ИП</t>
  </si>
  <si>
    <t>Добровольное страхование общедомового имущества и гражданской ответственности</t>
  </si>
  <si>
    <t>Обязательное обучение и тестирование персонала</t>
  </si>
  <si>
    <t xml:space="preserve">     оплата госпошлин за юридические действия</t>
  </si>
  <si>
    <t>Размер взноса собственника на содержание общего имущества в соответствии с его долей в праве общей собственности на общее имущество в МКД  на 1 м2 принадлежащей ему площади в месяц</t>
  </si>
  <si>
    <t>Поступления в Резервный фонд от сдачи в аренду помещений, являющихся общим имуществом</t>
  </si>
  <si>
    <t>УТВЕРЖДЕНО</t>
  </si>
  <si>
    <t>____________</t>
  </si>
  <si>
    <t>руб.</t>
  </si>
  <si>
    <t>Денежные средства, поступившие в ТСЖ от собственников помещений за использованые ими коммунальные ресурсы для перечисления ресурсоснабжающим организациям</t>
  </si>
  <si>
    <t xml:space="preserve">Оплата 5-ти общедомовых телефонов </t>
  </si>
  <si>
    <t xml:space="preserve">Договор на обследование вентканалов </t>
  </si>
  <si>
    <t xml:space="preserve">Прочие поступления </t>
  </si>
  <si>
    <t>СПРАВОЧНО:</t>
  </si>
  <si>
    <t>Работы по озеленению</t>
  </si>
  <si>
    <t>Итого п.п.1-4</t>
  </si>
  <si>
    <t xml:space="preserve">Итого по пунктам 1-4 </t>
  </si>
  <si>
    <t>Денежные средства, поступившие в ТСЖ от собственников помещений за использованные ими коммунальные ресурсы, и перечисленные ресурсоснабжающим организациям</t>
  </si>
  <si>
    <t>итого по п.5</t>
  </si>
  <si>
    <t>Текущий ремонт и содержание общего имущества (в соответствии с годовым планом и минимальным перечнем услуг и работ)</t>
  </si>
  <si>
    <t>Договор на техническое обслуживание лифтов и системы ОДС</t>
  </si>
  <si>
    <t>в 2019 году</t>
  </si>
  <si>
    <t>Спра
вочно</t>
  </si>
  <si>
    <t>машино-мест  - 1945,1 м²</t>
  </si>
  <si>
    <t>в 2020 году</t>
  </si>
  <si>
    <t>Е.Я.Антоновский</t>
  </si>
  <si>
    <t>в 2021 году</t>
  </si>
  <si>
    <t>в 2022 году</t>
  </si>
  <si>
    <t>в 2023 году</t>
  </si>
  <si>
    <t>Итого по смете расходов п.п.1-6</t>
  </si>
  <si>
    <t>Договоры  на вывоз и утилизацию ТКО</t>
  </si>
  <si>
    <t xml:space="preserve">общим собранием членов                      ТСЖ "На Миуссах"   
протокол №1 от __.__.2024 года </t>
  </si>
  <si>
    <t xml:space="preserve">НА ПЕРИОД С 01 ЯНВАРЯ 2024 г. ПО 31 ДЕКАБРЯ 2024 г.   </t>
  </si>
  <si>
    <t>Резервный фонд на 01.01.2024 года составляет, рублей</t>
  </si>
  <si>
    <t>факт 2023</t>
  </si>
  <si>
    <t>2024</t>
  </si>
  <si>
    <t>Планируемый остаток Резервного фонда на 31.12.2024</t>
  </si>
  <si>
    <t xml:space="preserve">В содержании и ремонте общего имущества многоквартирного дома участвуют 15421,7 м² жилых и нежилых помещений,         </t>
  </si>
  <si>
    <t>в том числе: квартир  - 12115,1 м²;  офисов - 1361,5 м²</t>
  </si>
  <si>
    <t>Всего расходов на содержание и ремонт общего имущества в 2024 году, финансируемых за счет взносов собственников на эти цели и средств Резервного фонда  (итого по пп.1-5)</t>
  </si>
  <si>
    <t>Мероприятия по борьбе с крысами</t>
  </si>
  <si>
    <t>Улучшение отделки холла второго подъезда</t>
  </si>
  <si>
    <t>Замена въездных и выездных ворот в гараж</t>
  </si>
  <si>
    <t>Замена ворот и калитки на въезде во двор</t>
  </si>
  <si>
    <t>Мойка внутреннего фасада с применением моющих средств</t>
  </si>
  <si>
    <t>Устройство поручня для наружной лестницы 3 подъезда</t>
  </si>
  <si>
    <t>Посадка туй высотой 1,5 м вдоль забора (~15 шт.)</t>
  </si>
  <si>
    <t>в 2024 году</t>
  </si>
  <si>
    <r>
      <t>Работы по плану работ по содержанию и ремонту общего имущества на 2024 год, финансирование которых предусмотрено из Резервного фонда</t>
    </r>
    <r>
      <rPr>
        <i/>
        <sz val="10"/>
        <rFont val="Calibri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</si>
</sst>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_р_._-;\-* #,##0\ _р_._-;_-* &quot;-&quot;\ _р_.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"/>
    <numFmt numFmtId="168" formatCode="#,##0.00_ ;\-#,##0.00\ "/>
    <numFmt numFmtId="169" formatCode="#,##0.00\ _₽"/>
    <numFmt numFmtId="170" formatCode="#,##0\ _₽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color theme="1"/>
      <name val="Arial"/>
      <family val="2"/>
      <charset val="204"/>
    </font>
    <font>
      <sz val="8"/>
      <color rgb="FFFF000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rgb="FFFF000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rgb="FF7030A0"/>
      <name val="Arial"/>
      <family val="2"/>
      <charset val="204"/>
    </font>
    <font>
      <b/>
      <sz val="9"/>
      <color rgb="FF7030A0"/>
      <name val="Arial"/>
      <family val="2"/>
      <charset val="204"/>
    </font>
    <font>
      <b/>
      <sz val="10"/>
      <color rgb="FFFF0000"/>
      <name val="Arial Cyr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b/>
      <sz val="10"/>
      <color rgb="FF7030A0"/>
      <name val="Arial Cyr"/>
      <charset val="204"/>
    </font>
    <font>
      <b/>
      <sz val="11"/>
      <color rgb="FF7030A0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5" fontId="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165" fontId="6" fillId="0" borderId="8" xfId="1" applyFont="1" applyBorder="1"/>
    <xf numFmtId="165" fontId="6" fillId="0" borderId="0" xfId="1" applyFont="1" applyBorder="1" applyAlignment="1">
      <alignment horizontal="center"/>
    </xf>
    <xf numFmtId="0" fontId="6" fillId="0" borderId="8" xfId="0" applyFont="1" applyBorder="1"/>
    <xf numFmtId="165" fontId="8" fillId="0" borderId="0" xfId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8" fillId="0" borderId="8" xfId="1" applyFont="1" applyBorder="1"/>
    <xf numFmtId="165" fontId="9" fillId="0" borderId="0" xfId="1" applyFont="1" applyBorder="1" applyAlignment="1">
      <alignment horizontal="center" vertical="center"/>
    </xf>
    <xf numFmtId="165" fontId="9" fillId="0" borderId="7" xfId="1" applyFont="1" applyBorder="1" applyAlignment="1">
      <alignment horizontal="center" vertical="center"/>
    </xf>
    <xf numFmtId="165" fontId="9" fillId="0" borderId="8" xfId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6" fontId="9" fillId="0" borderId="8" xfId="0" applyNumberFormat="1" applyFont="1" applyBorder="1" applyAlignment="1">
      <alignment vertical="center"/>
    </xf>
    <xf numFmtId="165" fontId="9" fillId="0" borderId="9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6" fontId="9" fillId="0" borderId="9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166" fontId="9" fillId="0" borderId="8" xfId="0" applyNumberFormat="1" applyFont="1" applyBorder="1"/>
    <xf numFmtId="166" fontId="9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8" fillId="0" borderId="7" xfId="0" applyFont="1" applyBorder="1" applyAlignment="1">
      <alignment horizontal="center" vertical="center"/>
    </xf>
    <xf numFmtId="166" fontId="9" fillId="0" borderId="7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3" fillId="2" borderId="0" xfId="1" applyNumberFormat="1" applyFont="1" applyFill="1" applyBorder="1"/>
    <xf numFmtId="170" fontId="3" fillId="2" borderId="0" xfId="1" applyNumberFormat="1" applyFont="1" applyFill="1" applyBorder="1" applyAlignment="1">
      <alignment horizontal="center"/>
    </xf>
    <xf numFmtId="0" fontId="12" fillId="0" borderId="0" xfId="0" applyFont="1"/>
    <xf numFmtId="170" fontId="12" fillId="0" borderId="0" xfId="0" applyNumberFormat="1" applyFont="1"/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8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5" fontId="3" fillId="0" borderId="8" xfId="1" applyFont="1" applyBorder="1"/>
    <xf numFmtId="165" fontId="3" fillId="0" borderId="0" xfId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12" fillId="0" borderId="6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/>
    <xf numFmtId="0" fontId="2" fillId="0" borderId="8" xfId="0" applyFont="1" applyBorder="1" applyAlignment="1">
      <alignment horizontal="center"/>
    </xf>
    <xf numFmtId="169" fontId="1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0" fontId="2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5" fontId="6" fillId="0" borderId="1" xfId="1" applyFont="1" applyBorder="1" applyAlignment="1">
      <alignment horizontal="center" vertical="center"/>
    </xf>
    <xf numFmtId="166" fontId="6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170" fontId="21" fillId="0" borderId="0" xfId="0" applyNumberFormat="1" applyFont="1"/>
    <xf numFmtId="170" fontId="20" fillId="0" borderId="0" xfId="0" applyNumberFormat="1" applyFont="1"/>
    <xf numFmtId="170" fontId="21" fillId="0" borderId="0" xfId="0" applyNumberFormat="1" applyFont="1" applyAlignment="1">
      <alignment horizontal="center"/>
    </xf>
    <xf numFmtId="165" fontId="3" fillId="0" borderId="0" xfId="1" applyFont="1" applyBorder="1" applyAlignment="1">
      <alignment horizontal="center" vertical="center"/>
    </xf>
    <xf numFmtId="170" fontId="14" fillId="0" borderId="0" xfId="0" applyNumberFormat="1" applyFont="1" applyAlignment="1">
      <alignment vertical="center"/>
    </xf>
    <xf numFmtId="170" fontId="14" fillId="0" borderId="0" xfId="0" applyNumberFormat="1" applyFont="1"/>
    <xf numFmtId="165" fontId="3" fillId="0" borderId="8" xfId="1" applyFont="1" applyBorder="1" applyAlignment="1">
      <alignment vertical="center"/>
    </xf>
    <xf numFmtId="165" fontId="3" fillId="0" borderId="8" xfId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8" xfId="0" applyNumberFormat="1" applyFont="1" applyBorder="1"/>
    <xf numFmtId="166" fontId="3" fillId="0" borderId="8" xfId="0" applyNumberFormat="1" applyFont="1" applyBorder="1" applyAlignment="1">
      <alignment vertical="center"/>
    </xf>
    <xf numFmtId="49" fontId="22" fillId="0" borderId="0" xfId="0" applyNumberFormat="1" applyFont="1"/>
    <xf numFmtId="49" fontId="23" fillId="0" borderId="0" xfId="0" applyNumberFormat="1" applyFont="1"/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vertical="center"/>
    </xf>
    <xf numFmtId="170" fontId="22" fillId="0" borderId="0" xfId="0" applyNumberFormat="1" applyFont="1" applyAlignment="1">
      <alignment vertical="center"/>
    </xf>
    <xf numFmtId="2" fontId="22" fillId="0" borderId="0" xfId="0" applyNumberFormat="1" applyFont="1"/>
    <xf numFmtId="49" fontId="22" fillId="0" borderId="0" xfId="0" applyNumberFormat="1" applyFont="1" applyAlignment="1">
      <alignment vertical="center" wrapText="1"/>
    </xf>
    <xf numFmtId="49" fontId="24" fillId="0" borderId="0" xfId="0" applyNumberFormat="1" applyFont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0" fontId="4" fillId="0" borderId="0" xfId="0" applyFont="1"/>
    <xf numFmtId="165" fontId="4" fillId="0" borderId="8" xfId="1" applyFont="1" applyBorder="1"/>
    <xf numFmtId="165" fontId="4" fillId="0" borderId="0" xfId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12" fillId="0" borderId="7" xfId="0" applyFont="1" applyBorder="1"/>
    <xf numFmtId="0" fontId="3" fillId="0" borderId="7" xfId="0" applyFont="1" applyBorder="1"/>
    <xf numFmtId="166" fontId="4" fillId="0" borderId="8" xfId="0" applyNumberFormat="1" applyFont="1" applyBorder="1"/>
    <xf numFmtId="166" fontId="3" fillId="0" borderId="1" xfId="0" applyNumberFormat="1" applyFont="1" applyBorder="1" applyAlignment="1">
      <alignment horizontal="center" vertical="center"/>
    </xf>
    <xf numFmtId="168" fontId="4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65" fontId="27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5" fontId="3" fillId="0" borderId="1" xfId="1" applyFont="1" applyBorder="1" applyAlignment="1">
      <alignment horizontal="center" vertical="center"/>
    </xf>
    <xf numFmtId="170" fontId="3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5" fontId="3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65" fontId="4" fillId="0" borderId="1" xfId="1" applyFont="1" applyBorder="1" applyAlignment="1">
      <alignment horizontal="center" vertical="center"/>
    </xf>
    <xf numFmtId="165" fontId="3" fillId="0" borderId="8" xfId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11" fillId="0" borderId="0" xfId="0" applyFont="1"/>
    <xf numFmtId="165" fontId="4" fillId="0" borderId="9" xfId="1" applyFont="1" applyBorder="1"/>
    <xf numFmtId="166" fontId="4" fillId="0" borderId="9" xfId="0" applyNumberFormat="1" applyFont="1" applyBorder="1"/>
    <xf numFmtId="166" fontId="4" fillId="0" borderId="2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5" fontId="4" fillId="0" borderId="1" xfId="1" applyFont="1" applyBorder="1" applyAlignment="1">
      <alignment vertic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 wrapText="1"/>
    </xf>
    <xf numFmtId="0" fontId="30" fillId="0" borderId="6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/>
    <xf numFmtId="0" fontId="12" fillId="0" borderId="0" xfId="0" applyFont="1"/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169" fontId="13" fillId="0" borderId="1" xfId="0" applyNumberFormat="1" applyFont="1" applyBorder="1" applyAlignment="1">
      <alignment vertical="center"/>
    </xf>
    <xf numFmtId="165" fontId="31" fillId="0" borderId="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"/>
  <sheetViews>
    <sheetView tabSelected="1" topLeftCell="A76" zoomScale="120" zoomScaleNormal="120" workbookViewId="0">
      <selection activeCell="L78" sqref="L78"/>
    </sheetView>
  </sheetViews>
  <sheetFormatPr defaultRowHeight="15" x14ac:dyDescent="0.25"/>
  <cols>
    <col min="1" max="1" width="6.42578125" customWidth="1"/>
    <col min="6" max="6" width="11.7109375" customWidth="1"/>
    <col min="7" max="7" width="13.42578125" customWidth="1"/>
    <col min="8" max="8" width="13.140625" customWidth="1"/>
    <col min="9" max="9" width="9.85546875" customWidth="1"/>
    <col min="10" max="10" width="13.42578125" style="42" customWidth="1"/>
    <col min="11" max="11" width="15" style="111" customWidth="1"/>
    <col min="12" max="12" width="14.5703125" customWidth="1"/>
    <col min="13" max="13" width="33.7109375" customWidth="1"/>
    <col min="14" max="14" width="13" customWidth="1"/>
    <col min="15" max="15" width="13.42578125" customWidth="1"/>
  </cols>
  <sheetData>
    <row r="1" spans="1:13" x14ac:dyDescent="0.25">
      <c r="A1" s="45"/>
      <c r="B1" s="45"/>
      <c r="C1" s="45"/>
      <c r="D1" s="45"/>
      <c r="E1" s="45"/>
      <c r="F1" s="45"/>
      <c r="G1" s="45"/>
      <c r="H1" s="45"/>
      <c r="I1" s="45"/>
    </row>
    <row r="2" spans="1:13" x14ac:dyDescent="0.25">
      <c r="A2" s="45"/>
      <c r="B2" s="45"/>
      <c r="C2" s="45"/>
      <c r="D2" s="45"/>
      <c r="E2" s="45"/>
      <c r="F2" s="45"/>
      <c r="G2" s="182" t="s">
        <v>53</v>
      </c>
      <c r="H2" s="182"/>
      <c r="I2" s="38"/>
    </row>
    <row r="3" spans="1:13" ht="42.75" customHeight="1" x14ac:dyDescent="0.25">
      <c r="A3" s="46"/>
      <c r="B3" s="45"/>
      <c r="C3" s="47"/>
      <c r="D3" s="47"/>
      <c r="E3" s="47"/>
      <c r="F3" s="47"/>
      <c r="G3" s="191" t="s">
        <v>78</v>
      </c>
      <c r="H3" s="191"/>
      <c r="I3" s="191"/>
      <c r="J3" s="43"/>
      <c r="K3" s="112"/>
      <c r="L3" s="2"/>
      <c r="M3" s="2"/>
    </row>
    <row r="4" spans="1:13" ht="12" customHeight="1" x14ac:dyDescent="0.25">
      <c r="A4" s="46"/>
      <c r="B4" s="45"/>
      <c r="C4" s="47"/>
      <c r="D4" s="47"/>
      <c r="E4" s="47"/>
      <c r="F4" s="47"/>
      <c r="G4" s="195" t="s">
        <v>44</v>
      </c>
      <c r="H4" s="195"/>
      <c r="I4" s="195"/>
      <c r="J4" s="43"/>
      <c r="K4" s="112"/>
      <c r="L4" s="2"/>
      <c r="M4" s="2"/>
    </row>
    <row r="5" spans="1:13" ht="12" customHeight="1" x14ac:dyDescent="0.25">
      <c r="A5" s="46"/>
      <c r="B5" s="45"/>
      <c r="C5" s="47"/>
      <c r="D5" s="47"/>
      <c r="E5" s="47"/>
      <c r="F5" s="47"/>
      <c r="G5" s="195" t="s">
        <v>45</v>
      </c>
      <c r="H5" s="195"/>
      <c r="I5" s="68"/>
      <c r="J5" s="43"/>
      <c r="K5" s="112"/>
      <c r="L5" s="2"/>
      <c r="M5" s="2"/>
    </row>
    <row r="6" spans="1:13" ht="12" customHeight="1" x14ac:dyDescent="0.25">
      <c r="A6" s="46"/>
      <c r="B6" s="45"/>
      <c r="C6" s="47"/>
      <c r="D6" s="47"/>
      <c r="E6" s="47"/>
      <c r="F6" s="47"/>
      <c r="G6" s="68"/>
      <c r="H6" s="196" t="s">
        <v>54</v>
      </c>
      <c r="I6" s="196"/>
      <c r="J6" s="43"/>
      <c r="K6" s="112"/>
      <c r="L6" s="2"/>
      <c r="M6" s="2"/>
    </row>
    <row r="7" spans="1:13" ht="12" customHeight="1" x14ac:dyDescent="0.25">
      <c r="A7" s="46"/>
      <c r="B7" s="45"/>
      <c r="C7" s="47"/>
      <c r="D7" s="47"/>
      <c r="E7" s="47"/>
      <c r="F7" s="47"/>
      <c r="G7" s="68"/>
      <c r="H7" s="198" t="s">
        <v>72</v>
      </c>
      <c r="I7" s="198"/>
      <c r="J7" s="43"/>
      <c r="K7" s="112"/>
      <c r="L7" s="2"/>
      <c r="M7" s="2"/>
    </row>
    <row r="8" spans="1:13" ht="18" customHeight="1" x14ac:dyDescent="0.25">
      <c r="A8" s="46"/>
      <c r="B8" s="194" t="s">
        <v>42</v>
      </c>
      <c r="C8" s="194"/>
      <c r="D8" s="194"/>
      <c r="E8" s="194"/>
      <c r="F8" s="194"/>
      <c r="G8" s="194"/>
      <c r="H8" s="194"/>
      <c r="I8" s="48"/>
      <c r="J8" s="43"/>
      <c r="K8" s="112"/>
      <c r="L8" s="2"/>
      <c r="M8" s="2"/>
    </row>
    <row r="9" spans="1:13" x14ac:dyDescent="0.25">
      <c r="A9" s="46"/>
      <c r="B9" s="194" t="s">
        <v>79</v>
      </c>
      <c r="C9" s="194"/>
      <c r="D9" s="194"/>
      <c r="E9" s="194"/>
      <c r="F9" s="194"/>
      <c r="G9" s="194"/>
      <c r="H9" s="194"/>
      <c r="I9" s="49"/>
    </row>
    <row r="10" spans="1:13" x14ac:dyDescent="0.25">
      <c r="A10" s="46"/>
      <c r="B10" s="50"/>
      <c r="C10" s="50"/>
      <c r="D10" s="50"/>
      <c r="E10" s="50"/>
      <c r="F10" s="50"/>
      <c r="G10" s="50"/>
      <c r="H10" s="50"/>
      <c r="I10" s="49"/>
    </row>
    <row r="11" spans="1:13" x14ac:dyDescent="0.25">
      <c r="A11" s="66" t="s">
        <v>80</v>
      </c>
      <c r="B11" s="67"/>
      <c r="C11" s="67"/>
      <c r="D11" s="67"/>
      <c r="E11" s="67"/>
      <c r="F11" s="67"/>
      <c r="G11" s="82"/>
      <c r="H11" s="145">
        <v>4884954</v>
      </c>
      <c r="I11" s="49"/>
      <c r="J11" s="42" t="s">
        <v>81</v>
      </c>
      <c r="K11" s="113" t="s">
        <v>82</v>
      </c>
    </row>
    <row r="12" spans="1:13" ht="10.5" customHeight="1" x14ac:dyDescent="0.25">
      <c r="A12" s="51"/>
      <c r="B12" s="27"/>
      <c r="C12" s="27"/>
      <c r="D12" s="27"/>
      <c r="E12" s="27"/>
      <c r="F12" s="27"/>
      <c r="G12" s="27"/>
      <c r="H12" s="28"/>
      <c r="I12" s="45"/>
    </row>
    <row r="13" spans="1:13" x14ac:dyDescent="0.25">
      <c r="A13" s="199" t="s">
        <v>36</v>
      </c>
      <c r="B13" s="210" t="s">
        <v>41</v>
      </c>
      <c r="C13" s="210"/>
      <c r="D13" s="210"/>
      <c r="E13" s="210"/>
      <c r="F13" s="210"/>
      <c r="G13" s="193" t="s">
        <v>35</v>
      </c>
      <c r="H13" s="193"/>
      <c r="I13" s="45"/>
    </row>
    <row r="14" spans="1:13" ht="13.5" customHeight="1" x14ac:dyDescent="0.25">
      <c r="A14" s="199"/>
      <c r="B14" s="210"/>
      <c r="C14" s="210"/>
      <c r="D14" s="210"/>
      <c r="E14" s="210"/>
      <c r="F14" s="210"/>
      <c r="G14" s="86" t="s">
        <v>37</v>
      </c>
      <c r="H14" s="86" t="s">
        <v>37</v>
      </c>
      <c r="I14" s="45"/>
    </row>
    <row r="15" spans="1:13" ht="13.5" customHeight="1" x14ac:dyDescent="0.25">
      <c r="A15" s="199"/>
      <c r="B15" s="210"/>
      <c r="C15" s="210"/>
      <c r="D15" s="210"/>
      <c r="E15" s="210"/>
      <c r="F15" s="210"/>
      <c r="G15" s="86" t="s">
        <v>38</v>
      </c>
      <c r="H15" s="86" t="s">
        <v>39</v>
      </c>
      <c r="I15" s="45"/>
    </row>
    <row r="16" spans="1:13" ht="24.75" customHeight="1" x14ac:dyDescent="0.25">
      <c r="A16" s="83">
        <v>1</v>
      </c>
      <c r="B16" s="209" t="s">
        <v>43</v>
      </c>
      <c r="C16" s="209"/>
      <c r="D16" s="209"/>
      <c r="E16" s="209"/>
      <c r="F16" s="209"/>
      <c r="G16" s="129">
        <f>H16/12</f>
        <v>1374441.8333333333</v>
      </c>
      <c r="H16" s="151">
        <f>H65</f>
        <v>16493302</v>
      </c>
      <c r="I16" s="46"/>
    </row>
    <row r="17" spans="1:15" ht="24.75" customHeight="1" x14ac:dyDescent="0.25">
      <c r="A17" s="83">
        <v>2</v>
      </c>
      <c r="B17" s="209" t="s">
        <v>52</v>
      </c>
      <c r="C17" s="209"/>
      <c r="D17" s="209"/>
      <c r="E17" s="209"/>
      <c r="F17" s="209"/>
      <c r="G17" s="129">
        <f>H17/12</f>
        <v>322500</v>
      </c>
      <c r="H17" s="151">
        <v>3870000</v>
      </c>
      <c r="I17" s="46"/>
    </row>
    <row r="18" spans="1:15" ht="24.75" customHeight="1" x14ac:dyDescent="0.25">
      <c r="A18" s="83">
        <v>3</v>
      </c>
      <c r="B18" s="197" t="s">
        <v>59</v>
      </c>
      <c r="C18" s="197"/>
      <c r="D18" s="197"/>
      <c r="E18" s="197"/>
      <c r="F18" s="197"/>
      <c r="G18" s="129">
        <f>H18/12</f>
        <v>33333.333333333336</v>
      </c>
      <c r="H18" s="151">
        <v>400000</v>
      </c>
      <c r="I18" s="84"/>
    </row>
    <row r="19" spans="1:15" ht="37.5" customHeight="1" x14ac:dyDescent="0.25">
      <c r="A19" s="83">
        <v>4</v>
      </c>
      <c r="B19" s="209" t="s">
        <v>56</v>
      </c>
      <c r="C19" s="209"/>
      <c r="D19" s="209"/>
      <c r="E19" s="209"/>
      <c r="F19" s="209"/>
      <c r="G19" s="129">
        <f>H19/12</f>
        <v>766666.66666666663</v>
      </c>
      <c r="H19" s="130">
        <v>9200000</v>
      </c>
      <c r="I19" s="46"/>
    </row>
    <row r="20" spans="1:15" s="5" customFormat="1" ht="23.25" customHeight="1" x14ac:dyDescent="0.25">
      <c r="A20" s="52"/>
      <c r="B20" s="211" t="s">
        <v>62</v>
      </c>
      <c r="C20" s="211"/>
      <c r="D20" s="211"/>
      <c r="E20" s="211"/>
      <c r="F20" s="211"/>
      <c r="G20" s="212">
        <f>H20/12</f>
        <v>2496941.8333333335</v>
      </c>
      <c r="H20" s="213">
        <f>SUM(H16:H19)</f>
        <v>29963302</v>
      </c>
      <c r="I20" s="87"/>
      <c r="J20" s="44"/>
      <c r="K20" s="114"/>
    </row>
    <row r="21" spans="1:15" x14ac:dyDescent="0.25">
      <c r="A21" s="46"/>
      <c r="B21" s="192"/>
      <c r="C21" s="192"/>
      <c r="D21" s="192"/>
      <c r="E21" s="192"/>
      <c r="F21" s="192"/>
      <c r="G21" s="192"/>
      <c r="H21" s="192"/>
      <c r="I21" s="45"/>
    </row>
    <row r="22" spans="1:15" ht="2.25" customHeight="1" x14ac:dyDescent="0.25">
      <c r="A22" s="46"/>
      <c r="B22" s="45"/>
      <c r="C22" s="183"/>
      <c r="D22" s="183"/>
      <c r="E22" s="183"/>
      <c r="F22" s="183"/>
      <c r="G22" s="183"/>
      <c r="H22" s="183"/>
      <c r="I22" s="45"/>
    </row>
    <row r="23" spans="1:15" x14ac:dyDescent="0.25">
      <c r="A23" s="72" t="s">
        <v>0</v>
      </c>
      <c r="B23" s="200" t="s">
        <v>40</v>
      </c>
      <c r="C23" s="201"/>
      <c r="D23" s="201"/>
      <c r="E23" s="201"/>
      <c r="F23" s="202"/>
      <c r="G23" s="73" t="s">
        <v>1</v>
      </c>
      <c r="H23" s="74" t="s">
        <v>34</v>
      </c>
      <c r="I23" s="75"/>
      <c r="J23" s="98"/>
      <c r="K23" s="113"/>
      <c r="L23" s="1"/>
      <c r="M23" s="1"/>
    </row>
    <row r="24" spans="1:15" ht="13.5" customHeight="1" x14ac:dyDescent="0.25">
      <c r="A24" s="76" t="s">
        <v>4</v>
      </c>
      <c r="B24" s="203"/>
      <c r="C24" s="204"/>
      <c r="D24" s="204"/>
      <c r="E24" s="204"/>
      <c r="F24" s="205"/>
      <c r="G24" s="77" t="s">
        <v>2</v>
      </c>
      <c r="H24" s="77" t="s">
        <v>2</v>
      </c>
      <c r="I24" s="77" t="s">
        <v>3</v>
      </c>
      <c r="J24" s="99"/>
      <c r="L24" s="38"/>
      <c r="M24" s="38"/>
    </row>
    <row r="25" spans="1:15" ht="11.25" customHeight="1" x14ac:dyDescent="0.25">
      <c r="A25" s="76" t="s">
        <v>6</v>
      </c>
      <c r="B25" s="203"/>
      <c r="C25" s="204"/>
      <c r="D25" s="204"/>
      <c r="E25" s="204"/>
      <c r="F25" s="205"/>
      <c r="G25" s="76" t="s">
        <v>5</v>
      </c>
      <c r="H25" s="76" t="s">
        <v>5</v>
      </c>
      <c r="I25" s="78"/>
      <c r="J25" s="99"/>
      <c r="L25" s="38"/>
      <c r="M25" s="38"/>
    </row>
    <row r="26" spans="1:15" ht="10.5" customHeight="1" x14ac:dyDescent="0.25">
      <c r="A26" s="79"/>
      <c r="B26" s="206"/>
      <c r="C26" s="207"/>
      <c r="D26" s="207"/>
      <c r="E26" s="207"/>
      <c r="F26" s="208"/>
      <c r="G26" s="79" t="s">
        <v>7</v>
      </c>
      <c r="H26" s="79" t="s">
        <v>8</v>
      </c>
      <c r="I26" s="80"/>
      <c r="J26" s="99"/>
      <c r="L26" s="38"/>
      <c r="M26" s="38"/>
    </row>
    <row r="27" spans="1:15" x14ac:dyDescent="0.25">
      <c r="A27" s="69">
        <v>1</v>
      </c>
      <c r="B27" s="2" t="s">
        <v>9</v>
      </c>
      <c r="C27" s="2"/>
      <c r="D27" s="2"/>
      <c r="E27" s="2"/>
      <c r="F27" s="2"/>
      <c r="G27" s="126"/>
      <c r="H27" s="38"/>
      <c r="I27" s="127"/>
      <c r="J27" s="99"/>
      <c r="L27" s="38"/>
      <c r="M27" s="38"/>
    </row>
    <row r="28" spans="1:15" x14ac:dyDescent="0.25">
      <c r="A28" s="64">
        <v>1.1000000000000001</v>
      </c>
      <c r="B28" s="3" t="s">
        <v>10</v>
      </c>
      <c r="C28" s="3"/>
      <c r="D28" s="3"/>
      <c r="E28" s="38"/>
      <c r="F28" s="38"/>
      <c r="G28" s="61">
        <f>H28/12</f>
        <v>432630.66666666669</v>
      </c>
      <c r="H28" s="62">
        <v>5191568</v>
      </c>
      <c r="I28" s="109">
        <f>H28/15421.7/12</f>
        <v>28.053370683301235</v>
      </c>
      <c r="J28" s="100"/>
      <c r="L28" s="39"/>
      <c r="M28" s="39"/>
      <c r="N28" s="31"/>
      <c r="O28" s="31"/>
    </row>
    <row r="29" spans="1:15" x14ac:dyDescent="0.25">
      <c r="A29" s="64">
        <v>1.2</v>
      </c>
      <c r="B29" s="3" t="s">
        <v>11</v>
      </c>
      <c r="C29" s="3"/>
      <c r="D29" s="3"/>
      <c r="E29" s="3"/>
      <c r="F29" s="38"/>
      <c r="G29" s="61">
        <f>H29/12</f>
        <v>130654.5</v>
      </c>
      <c r="H29" s="62">
        <v>1567854</v>
      </c>
      <c r="I29" s="109">
        <f t="shared" ref="I29:I78" si="0">H29/15421.7/12</f>
        <v>8.4721204536464843</v>
      </c>
      <c r="J29" s="100"/>
      <c r="L29" s="39"/>
      <c r="M29" s="39"/>
      <c r="N29" s="31"/>
      <c r="O29" s="31"/>
    </row>
    <row r="30" spans="1:15" x14ac:dyDescent="0.25">
      <c r="A30" s="64"/>
      <c r="B30" s="3"/>
      <c r="C30" s="3"/>
      <c r="D30" s="3"/>
      <c r="E30" s="122" t="s">
        <v>12</v>
      </c>
      <c r="F30" s="38"/>
      <c r="G30" s="123">
        <f>SUM(G28:G29)</f>
        <v>563285.16666666674</v>
      </c>
      <c r="H30" s="124">
        <f>SUM(H28:H29)</f>
        <v>6759422</v>
      </c>
      <c r="I30" s="128">
        <f t="shared" si="0"/>
        <v>36.525491136947721</v>
      </c>
      <c r="J30" s="101"/>
      <c r="L30" s="39"/>
      <c r="M30" s="39"/>
      <c r="N30" s="31"/>
      <c r="O30" s="31"/>
    </row>
    <row r="31" spans="1:15" ht="8.25" customHeight="1" x14ac:dyDescent="0.25">
      <c r="A31" s="17"/>
      <c r="B31" s="53"/>
      <c r="C31" s="53"/>
      <c r="D31" s="53"/>
      <c r="E31" s="53"/>
      <c r="F31" s="45"/>
      <c r="G31" s="13"/>
      <c r="H31" s="14"/>
      <c r="I31" s="15"/>
      <c r="J31" s="100"/>
      <c r="L31" s="39"/>
      <c r="M31" s="39"/>
      <c r="N31" s="31"/>
      <c r="O31" s="31"/>
    </row>
    <row r="32" spans="1:15" x14ac:dyDescent="0.25">
      <c r="A32" s="81">
        <v>2</v>
      </c>
      <c r="B32" s="2" t="s">
        <v>13</v>
      </c>
      <c r="C32" s="2"/>
      <c r="D32" s="2"/>
      <c r="E32" s="2"/>
      <c r="F32" s="38"/>
      <c r="G32" s="13"/>
      <c r="H32" s="16"/>
      <c r="I32" s="15"/>
      <c r="J32" s="100"/>
      <c r="L32" s="39"/>
      <c r="M32" s="39"/>
    </row>
    <row r="33" spans="1:15" x14ac:dyDescent="0.25">
      <c r="A33" s="64">
        <v>2.1</v>
      </c>
      <c r="B33" s="3" t="s">
        <v>77</v>
      </c>
      <c r="C33" s="38"/>
      <c r="D33" s="38"/>
      <c r="E33" s="38"/>
      <c r="F33" s="38"/>
      <c r="G33" s="61">
        <f>H33/12</f>
        <v>82500</v>
      </c>
      <c r="H33" s="63">
        <v>990000</v>
      </c>
      <c r="I33" s="109">
        <f t="shared" si="0"/>
        <v>5.3496047776833935</v>
      </c>
      <c r="J33" s="100"/>
      <c r="L33" s="39"/>
      <c r="M33" s="39"/>
      <c r="N33" s="31"/>
      <c r="O33" s="31"/>
    </row>
    <row r="34" spans="1:15" x14ac:dyDescent="0.25">
      <c r="A34" s="64">
        <v>2.2000000000000002</v>
      </c>
      <c r="B34" s="3" t="s">
        <v>67</v>
      </c>
      <c r="C34" s="3"/>
      <c r="D34" s="3"/>
      <c r="E34" s="3"/>
      <c r="F34" s="38"/>
      <c r="G34" s="61">
        <v>63760</v>
      </c>
      <c r="H34" s="62">
        <f>G34*12</f>
        <v>765120</v>
      </c>
      <c r="I34" s="109">
        <f t="shared" si="0"/>
        <v>4.1344339469708267</v>
      </c>
      <c r="J34" s="100"/>
      <c r="L34" s="39"/>
      <c r="M34" s="39"/>
      <c r="N34" s="31"/>
      <c r="O34" s="31"/>
    </row>
    <row r="35" spans="1:15" x14ac:dyDescent="0.25">
      <c r="A35" s="64">
        <v>2.2999999999999998</v>
      </c>
      <c r="B35" s="3" t="s">
        <v>14</v>
      </c>
      <c r="C35" s="3"/>
      <c r="D35" s="3"/>
      <c r="E35" s="3"/>
      <c r="F35" s="38"/>
      <c r="G35" s="61">
        <f>H35/12</f>
        <v>1750</v>
      </c>
      <c r="H35" s="62">
        <v>21000</v>
      </c>
      <c r="I35" s="109">
        <f t="shared" si="0"/>
        <v>0.11347646498116291</v>
      </c>
      <c r="J35" s="100"/>
      <c r="L35" s="39"/>
      <c r="M35" s="39"/>
      <c r="N35" s="31"/>
      <c r="O35" s="31"/>
    </row>
    <row r="36" spans="1:15" x14ac:dyDescent="0.25">
      <c r="A36" s="64">
        <v>2.4</v>
      </c>
      <c r="B36" s="3" t="s">
        <v>15</v>
      </c>
      <c r="C36" s="3"/>
      <c r="D36" s="3"/>
      <c r="E36" s="3"/>
      <c r="F36" s="38"/>
      <c r="G36" s="61">
        <f>H36/12</f>
        <v>28233</v>
      </c>
      <c r="H36" s="62">
        <v>338796</v>
      </c>
      <c r="I36" s="109">
        <f t="shared" si="0"/>
        <v>1.83073202046467</v>
      </c>
      <c r="J36" s="100"/>
      <c r="L36" s="39"/>
      <c r="M36" s="39"/>
      <c r="N36" s="31"/>
      <c r="O36" s="31"/>
    </row>
    <row r="37" spans="1:15" x14ac:dyDescent="0.25">
      <c r="A37" s="64">
        <v>2.5</v>
      </c>
      <c r="B37" s="3" t="s">
        <v>16</v>
      </c>
      <c r="C37" s="3"/>
      <c r="D37" s="3"/>
      <c r="E37" s="3"/>
      <c r="F37" s="38"/>
      <c r="G37" s="61">
        <f>H37/12</f>
        <v>1833.3333333333333</v>
      </c>
      <c r="H37" s="62">
        <v>22000</v>
      </c>
      <c r="I37" s="109">
        <f t="shared" si="0"/>
        <v>0.11888010617074209</v>
      </c>
      <c r="J37" s="100"/>
      <c r="L37" s="39"/>
      <c r="M37" s="39"/>
      <c r="N37" s="31"/>
      <c r="O37" s="31"/>
    </row>
    <row r="38" spans="1:15" x14ac:dyDescent="0.25">
      <c r="A38" s="64">
        <v>2.6</v>
      </c>
      <c r="B38" s="3" t="s">
        <v>17</v>
      </c>
      <c r="C38" s="3"/>
      <c r="D38" s="3"/>
      <c r="E38" s="3"/>
      <c r="F38" s="38"/>
      <c r="G38" s="61">
        <v>8652</v>
      </c>
      <c r="H38" s="62">
        <f>G38*12</f>
        <v>103824</v>
      </c>
      <c r="I38" s="109">
        <f t="shared" si="0"/>
        <v>0.56102764286686935</v>
      </c>
      <c r="J38" s="100"/>
      <c r="L38" s="39"/>
      <c r="M38" s="39"/>
      <c r="N38" s="31"/>
      <c r="O38" s="31"/>
    </row>
    <row r="39" spans="1:15" x14ac:dyDescent="0.25">
      <c r="A39" s="64">
        <v>2.7</v>
      </c>
      <c r="B39" s="3" t="s">
        <v>18</v>
      </c>
      <c r="C39" s="3"/>
      <c r="D39" s="3"/>
      <c r="E39" s="3"/>
      <c r="F39" s="38"/>
      <c r="G39" s="107">
        <f>H39/12</f>
        <v>21666.666666666668</v>
      </c>
      <c r="H39" s="62">
        <v>260000</v>
      </c>
      <c r="I39" s="109">
        <f t="shared" si="0"/>
        <v>1.4049467092905885</v>
      </c>
      <c r="J39" s="100"/>
      <c r="L39" s="39"/>
      <c r="M39" s="39"/>
      <c r="N39" s="31"/>
      <c r="O39" s="31"/>
    </row>
    <row r="40" spans="1:15" x14ac:dyDescent="0.25">
      <c r="A40" s="70"/>
      <c r="B40" s="3" t="s">
        <v>19</v>
      </c>
      <c r="C40" s="3"/>
      <c r="D40" s="3"/>
      <c r="E40" s="3"/>
      <c r="F40" s="38"/>
      <c r="G40" s="107"/>
      <c r="H40" s="62"/>
      <c r="I40" s="64"/>
      <c r="J40" s="100"/>
      <c r="L40" s="39"/>
      <c r="M40" s="39"/>
      <c r="N40" s="31"/>
      <c r="O40" s="31"/>
    </row>
    <row r="41" spans="1:15" x14ac:dyDescent="0.25">
      <c r="A41" s="70">
        <v>2.8</v>
      </c>
      <c r="B41" s="3" t="s">
        <v>20</v>
      </c>
      <c r="C41" s="3"/>
      <c r="D41" s="3"/>
      <c r="E41" s="3"/>
      <c r="F41" s="38"/>
      <c r="G41" s="107">
        <f>H41/12</f>
        <v>29166.666666666668</v>
      </c>
      <c r="H41" s="62">
        <v>350000</v>
      </c>
      <c r="I41" s="109">
        <f t="shared" si="0"/>
        <v>1.8912744163527151</v>
      </c>
      <c r="J41" s="100"/>
      <c r="K41" s="114"/>
      <c r="L41" s="35"/>
      <c r="M41" s="35"/>
      <c r="N41" s="32"/>
      <c r="O41" s="32"/>
    </row>
    <row r="42" spans="1:15" x14ac:dyDescent="0.25">
      <c r="A42" s="70">
        <v>2.9</v>
      </c>
      <c r="B42" s="3" t="s">
        <v>58</v>
      </c>
      <c r="C42" s="3"/>
      <c r="D42" s="3"/>
      <c r="E42" s="3"/>
      <c r="F42" s="38"/>
      <c r="G42" s="107">
        <f>H42/12</f>
        <v>1250</v>
      </c>
      <c r="H42" s="62">
        <v>15000</v>
      </c>
      <c r="I42" s="109">
        <f t="shared" si="0"/>
        <v>8.1054617843687796E-2</v>
      </c>
      <c r="J42" s="100"/>
      <c r="L42" s="39"/>
      <c r="M42" s="39">
        <v>0</v>
      </c>
      <c r="N42" s="31"/>
      <c r="O42" s="31"/>
    </row>
    <row r="43" spans="1:15" ht="38.25" customHeight="1" x14ac:dyDescent="0.25">
      <c r="A43" s="93">
        <v>2.1</v>
      </c>
      <c r="B43" s="152" t="s">
        <v>66</v>
      </c>
      <c r="C43" s="153"/>
      <c r="D43" s="153"/>
      <c r="E43" s="153"/>
      <c r="F43" s="154"/>
      <c r="G43" s="143">
        <f>H43/12</f>
        <v>84828.333333333328</v>
      </c>
      <c r="H43" s="103">
        <v>1017940</v>
      </c>
      <c r="I43" s="110">
        <f t="shared" si="0"/>
        <v>5.5005825125202366</v>
      </c>
      <c r="J43" s="90"/>
      <c r="L43" s="39"/>
      <c r="M43" s="39"/>
      <c r="N43" s="31"/>
      <c r="O43" s="31"/>
    </row>
    <row r="44" spans="1:15" x14ac:dyDescent="0.25">
      <c r="A44" s="94"/>
      <c r="B44" s="45"/>
      <c r="C44" s="45"/>
      <c r="D44" s="54"/>
      <c r="E44" s="122" t="s">
        <v>21</v>
      </c>
      <c r="F44" s="122"/>
      <c r="G44" s="128">
        <f>H44/12</f>
        <v>323640</v>
      </c>
      <c r="H44" s="144">
        <f>SUM(H33:H43)</f>
        <v>3883680</v>
      </c>
      <c r="I44" s="128">
        <f t="shared" si="0"/>
        <v>20.98601321514489</v>
      </c>
      <c r="J44" s="101"/>
      <c r="L44" s="39"/>
      <c r="M44" s="39"/>
      <c r="N44" s="31"/>
      <c r="O44" s="31"/>
    </row>
    <row r="45" spans="1:15" ht="9.75" customHeight="1" x14ac:dyDescent="0.25">
      <c r="A45" s="55"/>
      <c r="B45" s="45"/>
      <c r="C45" s="45"/>
      <c r="D45" s="54"/>
      <c r="E45" s="54"/>
      <c r="F45" s="54"/>
      <c r="G45" s="29"/>
      <c r="H45" s="30"/>
      <c r="I45" s="29"/>
      <c r="J45" s="100"/>
      <c r="L45" s="39"/>
      <c r="M45" s="39"/>
      <c r="N45" s="31"/>
      <c r="O45" s="31"/>
    </row>
    <row r="46" spans="1:15" x14ac:dyDescent="0.25">
      <c r="A46" s="81">
        <v>3</v>
      </c>
      <c r="B46" s="2" t="s">
        <v>22</v>
      </c>
      <c r="C46" s="38"/>
      <c r="D46" s="38"/>
      <c r="E46" s="38"/>
      <c r="F46" s="38"/>
      <c r="G46" s="18"/>
      <c r="H46" s="16"/>
      <c r="I46" s="17"/>
      <c r="J46" s="100"/>
      <c r="L46" s="39"/>
      <c r="M46" s="39"/>
    </row>
    <row r="47" spans="1:15" x14ac:dyDescent="0.25">
      <c r="A47" s="81"/>
      <c r="B47" s="2" t="s">
        <v>23</v>
      </c>
      <c r="C47" s="38"/>
      <c r="D47" s="38"/>
      <c r="E47" s="38"/>
      <c r="F47" s="38"/>
      <c r="G47" s="18"/>
      <c r="H47" s="16"/>
      <c r="I47" s="17"/>
      <c r="J47" s="100"/>
      <c r="L47" s="39"/>
      <c r="M47" s="39"/>
    </row>
    <row r="48" spans="1:15" x14ac:dyDescent="0.25">
      <c r="A48" s="64">
        <v>3.1</v>
      </c>
      <c r="B48" s="3" t="s">
        <v>24</v>
      </c>
      <c r="C48" s="3"/>
      <c r="D48" s="3"/>
      <c r="E48" s="3"/>
      <c r="F48" s="38"/>
      <c r="G48" s="61">
        <v>270000</v>
      </c>
      <c r="H48" s="62">
        <f>G48*12</f>
        <v>3240000</v>
      </c>
      <c r="I48" s="109">
        <f t="shared" si="0"/>
        <v>17.507797454236563</v>
      </c>
      <c r="J48" s="100"/>
      <c r="L48" s="39"/>
      <c r="M48" s="39"/>
      <c r="N48" s="31"/>
      <c r="O48" s="31"/>
    </row>
    <row r="49" spans="1:15" x14ac:dyDescent="0.25">
      <c r="A49" s="64">
        <v>3.2</v>
      </c>
      <c r="B49" s="3" t="s">
        <v>25</v>
      </c>
      <c r="C49" s="38"/>
      <c r="D49" s="38"/>
      <c r="E49" s="3"/>
      <c r="F49" s="38"/>
      <c r="G49" s="61">
        <f>H49/12</f>
        <v>416.66666666666669</v>
      </c>
      <c r="H49" s="62">
        <v>5000</v>
      </c>
      <c r="I49" s="109">
        <f t="shared" si="0"/>
        <v>2.7018205947895928E-2</v>
      </c>
      <c r="J49" s="105">
        <v>3000</v>
      </c>
      <c r="L49" s="39"/>
      <c r="M49" s="39"/>
      <c r="N49" s="31"/>
      <c r="O49" s="31"/>
    </row>
    <row r="50" spans="1:15" x14ac:dyDescent="0.25">
      <c r="A50" s="64"/>
      <c r="B50" s="3" t="s">
        <v>26</v>
      </c>
      <c r="C50" s="3"/>
      <c r="D50" s="3"/>
      <c r="E50" s="3"/>
      <c r="F50" s="3"/>
      <c r="G50" s="13"/>
      <c r="H50" s="14"/>
      <c r="I50" s="17"/>
      <c r="J50" s="100"/>
      <c r="L50" s="39"/>
      <c r="M50" s="39"/>
      <c r="O50" s="31"/>
    </row>
    <row r="51" spans="1:15" x14ac:dyDescent="0.25">
      <c r="A51" s="64">
        <v>3.3</v>
      </c>
      <c r="B51" s="3" t="s">
        <v>57</v>
      </c>
      <c r="C51" s="3"/>
      <c r="D51" s="3"/>
      <c r="E51" s="3"/>
      <c r="F51" s="3"/>
      <c r="G51" s="61">
        <f>H51/12</f>
        <v>4166.666666666667</v>
      </c>
      <c r="H51" s="62">
        <v>50000</v>
      </c>
      <c r="I51" s="108">
        <f t="shared" si="0"/>
        <v>0.27018205947895929</v>
      </c>
      <c r="J51" s="100"/>
      <c r="L51" s="39"/>
      <c r="M51" s="39"/>
      <c r="N51" s="31"/>
      <c r="O51" s="31"/>
    </row>
    <row r="52" spans="1:15" x14ac:dyDescent="0.25">
      <c r="A52" s="64">
        <v>3.4</v>
      </c>
      <c r="B52" s="3" t="s">
        <v>61</v>
      </c>
      <c r="C52" s="53"/>
      <c r="D52" s="53"/>
      <c r="E52" s="53"/>
      <c r="F52" s="53"/>
      <c r="G52" s="61">
        <f>H52/12</f>
        <v>5833.333333333333</v>
      </c>
      <c r="H52" s="62">
        <v>70000</v>
      </c>
      <c r="I52" s="108">
        <f t="shared" si="0"/>
        <v>0.37825488327054302</v>
      </c>
      <c r="J52" s="102"/>
      <c r="L52" s="39"/>
      <c r="M52" s="39"/>
      <c r="N52" s="31"/>
      <c r="O52" s="31"/>
    </row>
    <row r="53" spans="1:15" s="5" customFormat="1" ht="21.75" customHeight="1" x14ac:dyDescent="0.25">
      <c r="A53" s="71">
        <v>3.5</v>
      </c>
      <c r="B53" s="159" t="s">
        <v>48</v>
      </c>
      <c r="C53" s="159"/>
      <c r="D53" s="159"/>
      <c r="E53" s="159"/>
      <c r="F53" s="159"/>
      <c r="G53" s="106">
        <f>H53/12</f>
        <v>14166.666666666666</v>
      </c>
      <c r="H53" s="103">
        <v>170000</v>
      </c>
      <c r="I53" s="110">
        <f t="shared" si="0"/>
        <v>0.9186190022284616</v>
      </c>
      <c r="J53" s="104">
        <f>40000+92344</f>
        <v>132344</v>
      </c>
      <c r="K53" s="115">
        <f>93850+72200</f>
        <v>166050</v>
      </c>
      <c r="L53" s="35"/>
      <c r="M53" s="35"/>
      <c r="N53" s="32"/>
      <c r="O53" s="32"/>
    </row>
    <row r="54" spans="1:15" x14ac:dyDescent="0.25">
      <c r="A54" s="17"/>
      <c r="B54" s="53"/>
      <c r="C54" s="53"/>
      <c r="D54" s="53"/>
      <c r="E54" s="122" t="s">
        <v>27</v>
      </c>
      <c r="F54" s="3"/>
      <c r="G54" s="123">
        <f>H54/12</f>
        <v>294583.33333333331</v>
      </c>
      <c r="H54" s="124">
        <f>SUM(H48:H53)</f>
        <v>3535000</v>
      </c>
      <c r="I54" s="125">
        <f t="shared" si="0"/>
        <v>19.101871605162422</v>
      </c>
      <c r="J54" s="101"/>
      <c r="L54" s="39"/>
      <c r="M54" s="39"/>
      <c r="N54" s="31"/>
      <c r="O54" s="31"/>
    </row>
    <row r="55" spans="1:15" x14ac:dyDescent="0.25">
      <c r="A55" s="81">
        <v>4</v>
      </c>
      <c r="B55" s="2" t="s">
        <v>28</v>
      </c>
      <c r="C55" s="47"/>
      <c r="D55" s="53"/>
      <c r="E55" s="45"/>
      <c r="F55" s="45"/>
      <c r="G55" s="13"/>
      <c r="H55" s="14"/>
      <c r="I55" s="17"/>
      <c r="J55" s="100"/>
      <c r="L55" s="36"/>
      <c r="M55" s="37"/>
      <c r="N55" s="31"/>
      <c r="O55" s="31"/>
    </row>
    <row r="56" spans="1:15" x14ac:dyDescent="0.25">
      <c r="A56" s="64">
        <v>4.0999999999999996</v>
      </c>
      <c r="B56" s="3" t="s">
        <v>29</v>
      </c>
      <c r="C56" s="2"/>
      <c r="D56" s="2"/>
      <c r="E56" s="2"/>
      <c r="F56" s="38"/>
      <c r="G56" s="119"/>
      <c r="H56" s="120"/>
      <c r="I56" s="119"/>
      <c r="J56" s="100"/>
      <c r="L56" s="36"/>
      <c r="M56" s="37"/>
    </row>
    <row r="57" spans="1:15" x14ac:dyDescent="0.25">
      <c r="A57" s="64"/>
      <c r="B57" s="3" t="s">
        <v>30</v>
      </c>
      <c r="C57" s="38"/>
      <c r="D57" s="38"/>
      <c r="E57" s="3"/>
      <c r="F57" s="38"/>
      <c r="G57" s="61">
        <f>H57/12</f>
        <v>128333.33333333333</v>
      </c>
      <c r="H57" s="62">
        <v>1540000</v>
      </c>
      <c r="I57" s="121">
        <f t="shared" si="0"/>
        <v>8.3216074319519464</v>
      </c>
      <c r="J57" s="100"/>
      <c r="L57" s="39"/>
      <c r="M57" s="39"/>
      <c r="N57" s="31"/>
      <c r="O57" s="31"/>
    </row>
    <row r="58" spans="1:15" x14ac:dyDescent="0.25">
      <c r="A58" s="64">
        <v>4.2</v>
      </c>
      <c r="B58" s="3" t="s">
        <v>49</v>
      </c>
      <c r="C58" s="38"/>
      <c r="D58" s="38"/>
      <c r="E58" s="3"/>
      <c r="F58" s="38"/>
      <c r="G58" s="61">
        <f>H58/12</f>
        <v>6516.666666666667</v>
      </c>
      <c r="H58" s="62">
        <v>78200</v>
      </c>
      <c r="I58" s="108">
        <f t="shared" si="0"/>
        <v>0.42256474102509234</v>
      </c>
      <c r="J58" s="102"/>
      <c r="L58" s="39"/>
      <c r="M58" s="39"/>
      <c r="N58" s="31"/>
      <c r="O58" s="31"/>
    </row>
    <row r="59" spans="1:15" x14ac:dyDescent="0.25">
      <c r="A59" s="64">
        <v>4.3</v>
      </c>
      <c r="B59" s="3" t="s">
        <v>31</v>
      </c>
      <c r="C59" s="38"/>
      <c r="D59" s="38"/>
      <c r="E59" s="3"/>
      <c r="F59" s="38"/>
      <c r="G59" s="61">
        <f>H59/12</f>
        <v>7083.333333333333</v>
      </c>
      <c r="H59" s="62">
        <v>85000</v>
      </c>
      <c r="I59" s="108">
        <f t="shared" si="0"/>
        <v>0.4593095011142308</v>
      </c>
      <c r="J59" s="100"/>
      <c r="L59" s="39"/>
      <c r="M59" s="39"/>
      <c r="N59" s="31"/>
      <c r="O59" s="31"/>
    </row>
    <row r="60" spans="1:15" x14ac:dyDescent="0.25">
      <c r="A60" s="64">
        <v>4.4000000000000004</v>
      </c>
      <c r="B60" s="3" t="s">
        <v>46</v>
      </c>
      <c r="C60" s="38"/>
      <c r="D60" s="38"/>
      <c r="E60" s="3"/>
      <c r="F60" s="45"/>
      <c r="G60" s="13"/>
      <c r="H60" s="14"/>
      <c r="I60" s="95"/>
      <c r="J60" s="100"/>
      <c r="L60" s="39"/>
      <c r="M60" s="39"/>
      <c r="N60" s="31"/>
      <c r="O60" s="31"/>
    </row>
    <row r="61" spans="1:15" x14ac:dyDescent="0.25">
      <c r="A61" s="64"/>
      <c r="B61" s="3" t="s">
        <v>47</v>
      </c>
      <c r="C61" s="38"/>
      <c r="D61" s="38"/>
      <c r="E61" s="3"/>
      <c r="F61" s="45"/>
      <c r="G61" s="61">
        <f>H61/12</f>
        <v>38500</v>
      </c>
      <c r="H61" s="62">
        <v>462000</v>
      </c>
      <c r="I61" s="108">
        <f t="shared" si="0"/>
        <v>2.4964822295855837</v>
      </c>
      <c r="J61" s="100"/>
      <c r="L61" s="39"/>
      <c r="M61" s="39"/>
      <c r="N61" s="31"/>
      <c r="O61" s="31"/>
    </row>
    <row r="62" spans="1:15" x14ac:dyDescent="0.25">
      <c r="A62" s="64"/>
      <c r="B62" s="3" t="s">
        <v>50</v>
      </c>
      <c r="C62" s="38"/>
      <c r="D62" s="38"/>
      <c r="E62" s="3"/>
      <c r="F62" s="45"/>
      <c r="G62" s="61">
        <f>H62/12</f>
        <v>5000</v>
      </c>
      <c r="H62" s="62">
        <v>60000</v>
      </c>
      <c r="I62" s="108">
        <f t="shared" si="0"/>
        <v>0.32421847137475118</v>
      </c>
      <c r="J62" s="100">
        <v>21368</v>
      </c>
      <c r="L62" s="39"/>
      <c r="M62" s="39"/>
      <c r="N62" s="31"/>
      <c r="O62" s="31"/>
    </row>
    <row r="63" spans="1:15" x14ac:dyDescent="0.25">
      <c r="A63" s="64">
        <v>4.5</v>
      </c>
      <c r="B63" s="184" t="s">
        <v>32</v>
      </c>
      <c r="C63" s="185"/>
      <c r="D63" s="185"/>
      <c r="E63" s="185"/>
      <c r="F63" s="38"/>
      <c r="G63" s="61">
        <f>H63/12</f>
        <v>7500</v>
      </c>
      <c r="H63" s="62">
        <v>90000</v>
      </c>
      <c r="I63" s="109">
        <f t="shared" si="0"/>
        <v>0.48632770706212675</v>
      </c>
      <c r="J63" s="100">
        <v>80414.64</v>
      </c>
      <c r="L63" s="39"/>
      <c r="M63" s="39"/>
      <c r="N63" s="31"/>
      <c r="O63" s="31"/>
    </row>
    <row r="64" spans="1:15" ht="17.25" customHeight="1" x14ac:dyDescent="0.25">
      <c r="A64" s="57"/>
      <c r="B64" s="186" t="s">
        <v>33</v>
      </c>
      <c r="C64" s="187"/>
      <c r="D64" s="187"/>
      <c r="E64" s="187"/>
      <c r="F64" s="146"/>
      <c r="G64" s="147">
        <f>H64/12</f>
        <v>192933.33333333334</v>
      </c>
      <c r="H64" s="124">
        <f>SUM(H57:H63)</f>
        <v>2315200</v>
      </c>
      <c r="I64" s="148">
        <f t="shared" si="0"/>
        <v>12.510510082113731</v>
      </c>
      <c r="J64" s="101"/>
      <c r="L64" s="39"/>
      <c r="M64" s="39"/>
      <c r="N64" s="31"/>
      <c r="O64" s="31"/>
    </row>
    <row r="65" spans="1:15" s="5" customFormat="1" ht="17.25" customHeight="1" x14ac:dyDescent="0.25">
      <c r="A65" s="92"/>
      <c r="B65" s="188" t="s">
        <v>63</v>
      </c>
      <c r="C65" s="189"/>
      <c r="D65" s="189"/>
      <c r="E65" s="189"/>
      <c r="F65" s="190"/>
      <c r="G65" s="142">
        <f>H65/12</f>
        <v>1374441.8333333333</v>
      </c>
      <c r="H65" s="142">
        <f>H30+H44+H54+H64</f>
        <v>16493302</v>
      </c>
      <c r="I65" s="149">
        <f t="shared" si="0"/>
        <v>89.123886039368756</v>
      </c>
      <c r="J65" s="90"/>
      <c r="K65" s="116"/>
      <c r="L65" s="39"/>
      <c r="M65" s="39"/>
      <c r="N65" s="31"/>
      <c r="O65" s="31"/>
    </row>
    <row r="66" spans="1:15" ht="37.5" customHeight="1" x14ac:dyDescent="0.25">
      <c r="A66" s="88">
        <v>5</v>
      </c>
      <c r="B66" s="155" t="s">
        <v>95</v>
      </c>
      <c r="C66" s="156"/>
      <c r="D66" s="156"/>
      <c r="E66" s="156"/>
      <c r="F66" s="157"/>
      <c r="G66" s="96"/>
      <c r="H66" s="96"/>
      <c r="I66" s="97"/>
      <c r="J66" s="100"/>
      <c r="L66" s="39"/>
      <c r="M66" s="39"/>
      <c r="N66" s="31"/>
      <c r="O66" s="31"/>
    </row>
    <row r="67" spans="1:15" ht="15" customHeight="1" x14ac:dyDescent="0.25">
      <c r="A67" s="83">
        <v>5.0999999999999996</v>
      </c>
      <c r="B67" s="171" t="s">
        <v>87</v>
      </c>
      <c r="C67" s="172"/>
      <c r="D67" s="172"/>
      <c r="E67" s="172"/>
      <c r="F67" s="173"/>
      <c r="G67" s="135"/>
      <c r="H67" s="136">
        <v>200000</v>
      </c>
      <c r="I67" s="137">
        <f t="shared" ref="I67:I73" si="1">H67/15421.7/12</f>
        <v>1.0807282379158372</v>
      </c>
      <c r="J67" s="100"/>
      <c r="L67" s="31"/>
      <c r="M67" s="31"/>
    </row>
    <row r="68" spans="1:15" ht="15" customHeight="1" x14ac:dyDescent="0.25">
      <c r="A68" s="83">
        <v>5.2</v>
      </c>
      <c r="B68" s="171" t="s">
        <v>88</v>
      </c>
      <c r="C68" s="172"/>
      <c r="D68" s="172"/>
      <c r="E68" s="172"/>
      <c r="F68" s="173"/>
      <c r="G68" s="135"/>
      <c r="H68" s="136">
        <v>4500000</v>
      </c>
      <c r="I68" s="137">
        <f t="shared" si="1"/>
        <v>24.316385353106337</v>
      </c>
      <c r="J68" s="100"/>
      <c r="L68" s="31"/>
      <c r="M68" s="31"/>
    </row>
    <row r="69" spans="1:15" ht="15" customHeight="1" x14ac:dyDescent="0.25">
      <c r="A69" s="83">
        <v>5.3</v>
      </c>
      <c r="B69" s="171" t="s">
        <v>89</v>
      </c>
      <c r="C69" s="172"/>
      <c r="D69" s="172"/>
      <c r="E69" s="172"/>
      <c r="F69" s="173"/>
      <c r="G69" s="135"/>
      <c r="H69" s="136">
        <v>500000</v>
      </c>
      <c r="I69" s="137">
        <f t="shared" si="1"/>
        <v>2.7018205947895928</v>
      </c>
      <c r="J69" s="100"/>
      <c r="L69" s="31"/>
      <c r="M69" s="31"/>
    </row>
    <row r="70" spans="1:15" ht="20.25" customHeight="1" x14ac:dyDescent="0.25">
      <c r="A70" s="83">
        <v>5.4</v>
      </c>
      <c r="B70" s="171" t="s">
        <v>90</v>
      </c>
      <c r="C70" s="172"/>
      <c r="D70" s="172"/>
      <c r="E70" s="172"/>
      <c r="F70" s="173"/>
      <c r="G70" s="135"/>
      <c r="H70" s="136">
        <v>294800</v>
      </c>
      <c r="I70" s="137">
        <f t="shared" si="1"/>
        <v>1.5929934226879441</v>
      </c>
      <c r="J70" s="100"/>
      <c r="L70" s="91"/>
      <c r="M70" s="91"/>
    </row>
    <row r="71" spans="1:15" ht="15" customHeight="1" x14ac:dyDescent="0.25">
      <c r="A71" s="83">
        <v>5.5</v>
      </c>
      <c r="B71" s="171" t="s">
        <v>91</v>
      </c>
      <c r="C71" s="172"/>
      <c r="D71" s="172"/>
      <c r="E71" s="172"/>
      <c r="F71" s="173"/>
      <c r="G71" s="135"/>
      <c r="H71" s="136">
        <v>400000</v>
      </c>
      <c r="I71" s="137">
        <f t="shared" si="1"/>
        <v>2.1614564758316743</v>
      </c>
      <c r="J71" s="100"/>
      <c r="L71" s="31"/>
      <c r="M71" s="31"/>
    </row>
    <row r="72" spans="1:15" ht="21" customHeight="1" x14ac:dyDescent="0.25">
      <c r="A72" s="83">
        <v>5.6</v>
      </c>
      <c r="B72" s="171" t="s">
        <v>92</v>
      </c>
      <c r="C72" s="172"/>
      <c r="D72" s="172"/>
      <c r="E72" s="172"/>
      <c r="F72" s="173"/>
      <c r="G72" s="135"/>
      <c r="H72" s="136">
        <v>40000</v>
      </c>
      <c r="I72" s="137">
        <f t="shared" si="1"/>
        <v>0.21614564758316743</v>
      </c>
      <c r="J72" s="100"/>
      <c r="L72" s="31"/>
      <c r="M72" s="31"/>
    </row>
    <row r="73" spans="1:15" ht="15" customHeight="1" x14ac:dyDescent="0.25">
      <c r="A73" s="83">
        <v>5.7</v>
      </c>
      <c r="B73" s="171" t="s">
        <v>93</v>
      </c>
      <c r="C73" s="172"/>
      <c r="D73" s="172"/>
      <c r="E73" s="172"/>
      <c r="F73" s="173"/>
      <c r="G73" s="135"/>
      <c r="H73" s="136">
        <v>100000</v>
      </c>
      <c r="I73" s="137">
        <f t="shared" si="1"/>
        <v>0.54036411895791858</v>
      </c>
      <c r="J73" s="100"/>
      <c r="L73" s="39"/>
      <c r="M73" s="39"/>
    </row>
    <row r="74" spans="1:15" s="87" customFormat="1" ht="18" customHeight="1" x14ac:dyDescent="0.25">
      <c r="A74" s="83"/>
      <c r="B74" s="175" t="s">
        <v>65</v>
      </c>
      <c r="C74" s="176"/>
      <c r="D74" s="176"/>
      <c r="E74" s="176"/>
      <c r="F74" s="177"/>
      <c r="G74" s="138">
        <f>H74/12</f>
        <v>502900</v>
      </c>
      <c r="H74" s="139">
        <f>SUM(H67:H73)</f>
        <v>6034800</v>
      </c>
      <c r="I74" s="140">
        <f t="shared" si="0"/>
        <v>32.609893850872474</v>
      </c>
      <c r="J74" s="90"/>
      <c r="K74" s="117"/>
      <c r="L74" s="39"/>
      <c r="M74" s="39"/>
    </row>
    <row r="75" spans="1:15" ht="36" customHeight="1" x14ac:dyDescent="0.25">
      <c r="A75" s="88">
        <v>6</v>
      </c>
      <c r="B75" s="164" t="s">
        <v>64</v>
      </c>
      <c r="C75" s="164"/>
      <c r="D75" s="164"/>
      <c r="E75" s="164"/>
      <c r="F75" s="164"/>
      <c r="G75" s="131"/>
      <c r="H75" s="132">
        <v>9200000</v>
      </c>
      <c r="I75" s="133">
        <f t="shared" si="0"/>
        <v>49.71349894412851</v>
      </c>
      <c r="J75" s="100"/>
      <c r="K75" s="118"/>
      <c r="L75" s="39"/>
      <c r="M75" s="39"/>
    </row>
    <row r="76" spans="1:15" ht="18.75" customHeight="1" x14ac:dyDescent="0.25">
      <c r="A76" s="85"/>
      <c r="B76" s="161" t="s">
        <v>76</v>
      </c>
      <c r="C76" s="162"/>
      <c r="D76" s="162"/>
      <c r="E76" s="162"/>
      <c r="F76" s="163"/>
      <c r="G76" s="141"/>
      <c r="H76" s="142">
        <f>H65+H74+H75</f>
        <v>31728102</v>
      </c>
      <c r="I76" s="133">
        <f t="shared" si="0"/>
        <v>171.44727883436974</v>
      </c>
      <c r="J76" s="100"/>
      <c r="L76" s="38"/>
      <c r="M76" s="38"/>
    </row>
    <row r="77" spans="1:15" s="5" customFormat="1" ht="15.75" customHeight="1" x14ac:dyDescent="0.25">
      <c r="A77" s="89"/>
      <c r="B77" s="164" t="s">
        <v>83</v>
      </c>
      <c r="C77" s="164"/>
      <c r="D77" s="164"/>
      <c r="E77" s="164"/>
      <c r="F77" s="164"/>
      <c r="G77" s="131"/>
      <c r="H77" s="8">
        <f>H11+H17+H18-H74</f>
        <v>3120154</v>
      </c>
      <c r="I77" s="134"/>
      <c r="J77" s="90"/>
      <c r="K77" s="111"/>
      <c r="L77" s="38"/>
      <c r="M77" s="38"/>
      <c r="N77"/>
      <c r="O77"/>
    </row>
    <row r="78" spans="1:15" s="5" customFormat="1" ht="36.75" customHeight="1" x14ac:dyDescent="0.25">
      <c r="A78" s="65" t="s">
        <v>69</v>
      </c>
      <c r="B78" s="165" t="s">
        <v>86</v>
      </c>
      <c r="C78" s="166"/>
      <c r="D78" s="166"/>
      <c r="E78" s="166"/>
      <c r="F78" s="167"/>
      <c r="G78" s="19"/>
      <c r="H78" s="142">
        <f>H65+H74</f>
        <v>22528102</v>
      </c>
      <c r="I78" s="150">
        <f t="shared" si="0"/>
        <v>121.73377989024124</v>
      </c>
      <c r="J78" s="90"/>
      <c r="K78" s="111"/>
      <c r="L78" s="38"/>
      <c r="M78" s="38"/>
      <c r="N78"/>
      <c r="O78"/>
    </row>
    <row r="79" spans="1:15" s="5" customFormat="1" ht="34.5" customHeight="1" x14ac:dyDescent="0.25">
      <c r="A79" s="58"/>
      <c r="B79" s="168" t="s">
        <v>51</v>
      </c>
      <c r="C79" s="169"/>
      <c r="D79" s="169"/>
      <c r="E79" s="169"/>
      <c r="F79" s="170"/>
      <c r="G79" s="20"/>
      <c r="H79" s="33"/>
      <c r="I79" s="34"/>
      <c r="J79" s="90"/>
      <c r="K79" s="111"/>
      <c r="L79" s="38"/>
      <c r="M79" s="38"/>
      <c r="N79"/>
      <c r="O79"/>
    </row>
    <row r="80" spans="1:15" s="5" customFormat="1" ht="28.5" customHeight="1" x14ac:dyDescent="0.25">
      <c r="A80" s="56"/>
      <c r="B80" s="158" t="s">
        <v>84</v>
      </c>
      <c r="C80" s="159"/>
      <c r="D80" s="159"/>
      <c r="E80" s="159"/>
      <c r="F80" s="160"/>
      <c r="G80" s="21"/>
      <c r="H80" s="22"/>
      <c r="I80" s="23"/>
      <c r="J80" s="90"/>
      <c r="K80" s="111"/>
      <c r="L80" s="38"/>
      <c r="M80" s="38"/>
      <c r="N80"/>
      <c r="O80"/>
    </row>
    <row r="81" spans="1:15" s="5" customFormat="1" ht="15.75" customHeight="1" x14ac:dyDescent="0.25">
      <c r="A81" s="59"/>
      <c r="B81" s="158" t="s">
        <v>85</v>
      </c>
      <c r="C81" s="159"/>
      <c r="D81" s="159"/>
      <c r="E81" s="159"/>
      <c r="F81" s="160"/>
      <c r="G81" s="21"/>
      <c r="H81" s="22"/>
      <c r="I81" s="23"/>
      <c r="J81" s="90"/>
      <c r="K81" s="111"/>
      <c r="L81" s="38"/>
      <c r="M81" s="38"/>
      <c r="N81"/>
      <c r="O81"/>
    </row>
    <row r="82" spans="1:15" s="5" customFormat="1" ht="12.75" customHeight="1" x14ac:dyDescent="0.25">
      <c r="A82" s="60"/>
      <c r="B82" s="178" t="s">
        <v>70</v>
      </c>
      <c r="C82" s="179"/>
      <c r="D82" s="179"/>
      <c r="E82" s="179"/>
      <c r="F82" s="180"/>
      <c r="G82" s="24"/>
      <c r="H82" s="25"/>
      <c r="I82" s="26"/>
      <c r="J82" s="90"/>
      <c r="K82" s="111"/>
      <c r="L82"/>
      <c r="M82"/>
      <c r="N82"/>
      <c r="O82"/>
    </row>
    <row r="83" spans="1:15" ht="7.5" customHeight="1" x14ac:dyDescent="0.25">
      <c r="A83" s="9"/>
      <c r="B83" s="7"/>
      <c r="C83" s="7"/>
      <c r="D83" s="7"/>
      <c r="E83" s="7"/>
      <c r="F83" s="7"/>
      <c r="G83" s="8"/>
      <c r="H83" s="4"/>
      <c r="I83" s="10"/>
    </row>
    <row r="84" spans="1:15" ht="9.75" customHeight="1" x14ac:dyDescent="0.25">
      <c r="A84" s="1"/>
      <c r="B84" s="3" t="s">
        <v>60</v>
      </c>
      <c r="C84" s="3"/>
      <c r="D84" s="3"/>
      <c r="E84" s="3"/>
      <c r="F84" s="3"/>
      <c r="G84" s="3"/>
      <c r="H84" s="3"/>
    </row>
    <row r="85" spans="1:15" ht="9.75" customHeight="1" x14ac:dyDescent="0.25">
      <c r="A85" s="4"/>
      <c r="B85" s="181" t="s">
        <v>51</v>
      </c>
      <c r="C85" s="181"/>
      <c r="D85" s="181"/>
      <c r="E85" s="181"/>
      <c r="F85" s="181"/>
      <c r="G85" s="181"/>
      <c r="H85" s="4" t="s">
        <v>55</v>
      </c>
    </row>
    <row r="86" spans="1:15" ht="12" customHeight="1" x14ac:dyDescent="0.25">
      <c r="E86" s="174"/>
      <c r="F86" s="174"/>
      <c r="G86" s="11" t="s">
        <v>68</v>
      </c>
      <c r="H86" s="12">
        <v>68.81</v>
      </c>
    </row>
    <row r="87" spans="1:15" x14ac:dyDescent="0.25">
      <c r="B87" s="6"/>
      <c r="C87" s="6"/>
      <c r="D87" s="6"/>
      <c r="E87" s="174"/>
      <c r="F87" s="174"/>
      <c r="G87" s="11" t="s">
        <v>71</v>
      </c>
      <c r="H87" s="12">
        <v>68.099999999999994</v>
      </c>
    </row>
    <row r="88" spans="1:15" x14ac:dyDescent="0.25">
      <c r="G88" s="11" t="s">
        <v>73</v>
      </c>
      <c r="H88" s="12">
        <v>71.28</v>
      </c>
    </row>
    <row r="89" spans="1:15" x14ac:dyDescent="0.25">
      <c r="G89" s="40" t="s">
        <v>74</v>
      </c>
      <c r="H89" s="41">
        <v>84.71</v>
      </c>
    </row>
    <row r="90" spans="1:15" x14ac:dyDescent="0.25">
      <c r="G90" s="40" t="s">
        <v>75</v>
      </c>
      <c r="H90" s="41">
        <v>84.72</v>
      </c>
    </row>
    <row r="91" spans="1:15" x14ac:dyDescent="0.25">
      <c r="G91" s="11" t="s">
        <v>94</v>
      </c>
      <c r="H91" s="41">
        <v>89.12</v>
      </c>
    </row>
  </sheetData>
  <mergeCells count="44">
    <mergeCell ref="A13:A15"/>
    <mergeCell ref="B23:F26"/>
    <mergeCell ref="B19:F19"/>
    <mergeCell ref="B17:F17"/>
    <mergeCell ref="B16:F16"/>
    <mergeCell ref="B13:F15"/>
    <mergeCell ref="B20:F20"/>
    <mergeCell ref="G2:H2"/>
    <mergeCell ref="C22:H22"/>
    <mergeCell ref="B63:E63"/>
    <mergeCell ref="B64:E64"/>
    <mergeCell ref="B65:F65"/>
    <mergeCell ref="G3:I3"/>
    <mergeCell ref="B21:H21"/>
    <mergeCell ref="G13:H13"/>
    <mergeCell ref="B8:H8"/>
    <mergeCell ref="B9:H9"/>
    <mergeCell ref="B53:F53"/>
    <mergeCell ref="G4:I4"/>
    <mergeCell ref="G5:H5"/>
    <mergeCell ref="H6:I6"/>
    <mergeCell ref="B18:F18"/>
    <mergeCell ref="H7:I7"/>
    <mergeCell ref="E87:F87"/>
    <mergeCell ref="B81:F81"/>
    <mergeCell ref="E86:F86"/>
    <mergeCell ref="B74:F74"/>
    <mergeCell ref="B82:F82"/>
    <mergeCell ref="B85:G85"/>
    <mergeCell ref="B43:F43"/>
    <mergeCell ref="B66:F66"/>
    <mergeCell ref="B80:F80"/>
    <mergeCell ref="B76:F76"/>
    <mergeCell ref="B77:F77"/>
    <mergeCell ref="B75:F75"/>
    <mergeCell ref="B78:F78"/>
    <mergeCell ref="B79:F79"/>
    <mergeCell ref="B67:F67"/>
    <mergeCell ref="B68:F68"/>
    <mergeCell ref="B69:F69"/>
    <mergeCell ref="B70:F70"/>
    <mergeCell ref="B71:F71"/>
    <mergeCell ref="B72:F72"/>
    <mergeCell ref="B73:F73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ТСЖ</dc:creator>
  <cp:lastModifiedBy>На Миуссах ТСЖ</cp:lastModifiedBy>
  <cp:lastPrinted>2024-04-09T11:15:38Z</cp:lastPrinted>
  <dcterms:created xsi:type="dcterms:W3CDTF">2014-12-11T11:53:47Z</dcterms:created>
  <dcterms:modified xsi:type="dcterms:W3CDTF">2024-04-09T11:20:31Z</dcterms:modified>
</cp:coreProperties>
</file>