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Собрания общие\2024\"/>
    </mc:Choice>
  </mc:AlternateContent>
  <xr:revisionPtr revIDLastSave="0" documentId="13_ncr:1_{ABC9E97C-E430-41A7-855C-C5DF17982C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Лист1!$A$1:$M$103</definedName>
  </definedNames>
  <calcPr calcId="191029" refMode="R1C1"/>
</workbook>
</file>

<file path=xl/calcChain.xml><?xml version="1.0" encoding="utf-8"?>
<calcChain xmlns="http://schemas.openxmlformats.org/spreadsheetml/2006/main">
  <c r="L78" i="1" l="1"/>
  <c r="K24" i="1"/>
  <c r="K23" i="1"/>
  <c r="K22" i="1"/>
  <c r="K21" i="1"/>
  <c r="K20" i="1"/>
  <c r="K19" i="1"/>
  <c r="K18" i="1"/>
  <c r="K17" i="1"/>
  <c r="F87" i="1"/>
  <c r="F80" i="1"/>
  <c r="F79" i="1"/>
  <c r="I78" i="1"/>
  <c r="I29" i="1"/>
  <c r="I55" i="1" l="1"/>
  <c r="I64" i="1" s="1"/>
  <c r="I79" i="1" s="1"/>
  <c r="F64" i="1"/>
  <c r="I37" i="1"/>
  <c r="I41" i="1" l="1"/>
  <c r="K60" i="1"/>
  <c r="F43" i="1" l="1"/>
  <c r="I40" i="1"/>
  <c r="I43" i="1" s="1"/>
  <c r="I12" i="1" l="1"/>
  <c r="C93" i="1" l="1"/>
  <c r="I80" i="1"/>
  <c r="F29" i="1"/>
  <c r="I87" i="1" l="1"/>
  <c r="I86" i="1"/>
  <c r="F78" i="1" l="1"/>
  <c r="E89" i="1" s="1"/>
  <c r="F12" i="1"/>
  <c r="L64" i="1" l="1"/>
  <c r="K86" i="1" l="1"/>
  <c r="K56" i="1" l="1"/>
  <c r="K59" i="1"/>
  <c r="K77" i="1" l="1"/>
  <c r="K76" i="1"/>
  <c r="K75" i="1"/>
  <c r="K74" i="1"/>
  <c r="K73" i="1"/>
  <c r="K71" i="1"/>
  <c r="K70" i="1"/>
  <c r="K69" i="1"/>
  <c r="K68" i="1"/>
  <c r="K67" i="1"/>
  <c r="K63" i="1"/>
  <c r="K62" i="1"/>
  <c r="K61" i="1"/>
  <c r="K58" i="1"/>
  <c r="K57" i="1"/>
  <c r="K54" i="1"/>
  <c r="K53" i="1"/>
  <c r="K52" i="1"/>
  <c r="K51" i="1"/>
  <c r="K50" i="1"/>
  <c r="K49" i="1"/>
  <c r="K47" i="1"/>
  <c r="K46" i="1"/>
  <c r="L43" i="1"/>
  <c r="K42" i="1"/>
  <c r="K41" i="1"/>
  <c r="K40" i="1"/>
  <c r="K39" i="1"/>
  <c r="K38" i="1"/>
  <c r="K37" i="1"/>
  <c r="K80" i="1"/>
  <c r="K16" i="1"/>
  <c r="L12" i="1"/>
  <c r="I30" i="1"/>
  <c r="K11" i="1"/>
  <c r="K10" i="1"/>
  <c r="K78" i="1" l="1"/>
  <c r="K12" i="1"/>
  <c r="K55" i="1"/>
  <c r="L79" i="1"/>
  <c r="L87" i="1" s="1"/>
  <c r="K43" i="1"/>
  <c r="K64" i="1"/>
  <c r="K7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Галина</author>
  </authors>
  <commentList>
    <comment ref="I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Галина:</t>
        </r>
        <r>
          <rPr>
            <sz val="9"/>
            <color indexed="81"/>
            <rFont val="Tahoma"/>
            <family val="2"/>
            <charset val="204"/>
          </rPr>
          <t xml:space="preserve">
107874,24 проценты
13217 наряды</t>
        </r>
      </text>
    </comment>
    <comment ref="I7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Галина:</t>
        </r>
        <r>
          <rPr>
            <sz val="9"/>
            <color indexed="81"/>
            <rFont val="Tahoma"/>
            <family val="2"/>
            <charset val="204"/>
          </rPr>
          <t xml:space="preserve">
Акомп 39322
Макхост 3573,76
касперский 1629
росреестр 1730
Сбис 15400
авито 260</t>
        </r>
      </text>
    </comment>
    <comment ref="I7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Галина:</t>
        </r>
        <r>
          <rPr>
            <sz val="9"/>
            <color indexed="81"/>
            <rFont val="Tahoma"/>
            <family val="2"/>
            <charset val="204"/>
          </rPr>
          <t xml:space="preserve">
катышкова ИП 483500
УФК 15785</t>
        </r>
      </text>
    </comment>
  </commentList>
</comments>
</file>

<file path=xl/sharedStrings.xml><?xml version="1.0" encoding="utf-8"?>
<sst xmlns="http://schemas.openxmlformats.org/spreadsheetml/2006/main" count="118" uniqueCount="100">
  <si>
    <t>№ п/п</t>
  </si>
  <si>
    <t>Содержание</t>
  </si>
  <si>
    <t>Доходная часть</t>
  </si>
  <si>
    <t>От собственников жилых помещений</t>
  </si>
  <si>
    <t>От собственников нежилых помещений</t>
  </si>
  <si>
    <t>Всего доходов</t>
  </si>
  <si>
    <t>Расходная часть</t>
  </si>
  <si>
    <t>Административно-управленческие расходы</t>
  </si>
  <si>
    <t>Заработная плата сотрудников</t>
  </si>
  <si>
    <t>Отчисления в страховые фонды</t>
  </si>
  <si>
    <t>Содержание и обслуживание общего имущества</t>
  </si>
  <si>
    <t>Договоры на вывоз и утилизацию ТБО</t>
  </si>
  <si>
    <t>Договор на проведение периодич. Тех. освид. И эл. Изм. Работ</t>
  </si>
  <si>
    <t>Договор на дезинсекцию и дератизацию</t>
  </si>
  <si>
    <t>Текущий ремонт</t>
  </si>
  <si>
    <t>Водоснабжение(вкл.ГВС,ХВС,канализацию) на общедомовые нужды</t>
  </si>
  <si>
    <t>Электроэнергия на общедомовые нужды</t>
  </si>
  <si>
    <t>Итого по п.п. 1-2 расходной части</t>
  </si>
  <si>
    <t>Расходы по обеспечению безопасности и комфортности</t>
  </si>
  <si>
    <t>Договор на охрану дома</t>
  </si>
  <si>
    <t>Договор обязательного страхования гражданской ответственности</t>
  </si>
  <si>
    <t>Озеленение</t>
  </si>
  <si>
    <t>Прочие расходы</t>
  </si>
  <si>
    <t>Обучение персонала</t>
  </si>
  <si>
    <t>Программное обеспечение</t>
  </si>
  <si>
    <t>Оплата юридических услуг</t>
  </si>
  <si>
    <t>Банковское облуживание</t>
  </si>
  <si>
    <t>Страхование общедомового имущества</t>
  </si>
  <si>
    <t>Коммунальные услуги</t>
  </si>
  <si>
    <t>Отопление</t>
  </si>
  <si>
    <t>Водоснабжение/водоотведение (искл.общ.нужды)</t>
  </si>
  <si>
    <t>Горячее водоснабжение (искл.общ.нужды)</t>
  </si>
  <si>
    <t>Электроснабжение (искл.общ.нужды)</t>
  </si>
  <si>
    <t>Израсходованные средства не предусмотренные сметой расходов:</t>
  </si>
  <si>
    <t>Итого:</t>
  </si>
  <si>
    <t>Арендные платежи, поступления от собственников</t>
  </si>
  <si>
    <t>Договор на обслуживание лифтового хозяйства</t>
  </si>
  <si>
    <t xml:space="preserve">Поступления из других источников </t>
  </si>
  <si>
    <t>Денежные средства от собственников помещений за использованные коммунальные ресурсы</t>
  </si>
  <si>
    <t>Итого по п.п. 3-4 расходной части</t>
  </si>
  <si>
    <t>Итого по п.п. 1-4 расходной части</t>
  </si>
  <si>
    <t>% выполнения</t>
  </si>
  <si>
    <t>Платежы по договорам аренды общего имущества</t>
  </si>
  <si>
    <t>Резервный фонд доходная часть</t>
  </si>
  <si>
    <t>Резервный фонд расходная часть</t>
  </si>
  <si>
    <t>Сальдо доходов и расходов</t>
  </si>
  <si>
    <t>Договор на обслуживание видеодомофонной системы</t>
  </si>
  <si>
    <t>2,8,1</t>
  </si>
  <si>
    <t>2,8,2</t>
  </si>
  <si>
    <t>2,8,3</t>
  </si>
  <si>
    <t>2,8,4</t>
  </si>
  <si>
    <t>I</t>
  </si>
  <si>
    <t>II</t>
  </si>
  <si>
    <t>Договор на обследование вентканалов</t>
  </si>
  <si>
    <t>Договор на тех.обслуживание систем Противопожарной охраны.</t>
  </si>
  <si>
    <r>
      <t xml:space="preserve">Денежные средства от собственников помещений в доме,       </t>
    </r>
    <r>
      <rPr>
        <sz val="10"/>
        <rFont val="Arial"/>
        <family val="2"/>
        <charset val="204"/>
      </rPr>
      <t>в том числе:</t>
    </r>
  </si>
  <si>
    <t>Оплата общедомовых телефонов</t>
  </si>
  <si>
    <t>Расходные материалы, инвентарь и хоз. принадлежности</t>
  </si>
  <si>
    <t>Итого по п. 7 расходной части</t>
  </si>
  <si>
    <t>Итого по п.п. 1-7 расходной части</t>
  </si>
  <si>
    <t>Расход из резервного фонда</t>
  </si>
  <si>
    <t>РОСТЕЛЕКОМ в квитанции</t>
  </si>
  <si>
    <t>Экономия по смете</t>
  </si>
  <si>
    <t>Поверка манометров</t>
  </si>
  <si>
    <t>по факту</t>
  </si>
  <si>
    <t>Укрепление элементов фасада,  мытье  наружных витражей и окон лестничных клеток подъездов</t>
  </si>
  <si>
    <t>Очистка выступающих частей фасада от снега и наледи</t>
  </si>
  <si>
    <t xml:space="preserve">Получено от банка-проценты на остаток на р/с, </t>
  </si>
  <si>
    <t>С 01.01.2022 правительством Москвы утвержден единый тариф на вывоз ТБО</t>
  </si>
  <si>
    <t>Председатель правления ТСЖ "На Миуссах"</t>
  </si>
  <si>
    <t>Е.Я.Антоновский</t>
  </si>
  <si>
    <t>Увеличение за счет заключения новых договоров аренды</t>
  </si>
  <si>
    <t>2,8,5</t>
  </si>
  <si>
    <t>Увеличение за счет заключения новых договоров аренды общего имущества</t>
  </si>
  <si>
    <t>Получено от банка-проценты на остаток на р/с</t>
  </si>
  <si>
    <t xml:space="preserve">                                   Отчет по доходам и расходованию средств ТСЖ "На Миуссах" за период с 01.01.23г. по 31.12.23г.</t>
  </si>
  <si>
    <t>Остаток на основном р/с  на 01.01.2024</t>
  </si>
  <si>
    <t>Включая резервный фонд на 01.01.2024</t>
  </si>
  <si>
    <t>2023г., план</t>
  </si>
  <si>
    <t>2023г., факт</t>
  </si>
  <si>
    <t>2024г.,план</t>
  </si>
  <si>
    <t>Комментарии к смете за 2023 год</t>
  </si>
  <si>
    <t>Замена трубопроводов пожарного водопровода и насосной</t>
  </si>
  <si>
    <t>Установка 5 видеокамер и частичная замена видеооборудования</t>
  </si>
  <si>
    <t>Диагностика и ремонт ИБП для лифтового оборудования</t>
  </si>
  <si>
    <t>Замена трех металлических дверей на техэтаже с установкой контроля доступа</t>
  </si>
  <si>
    <t>Ремонт цоколя</t>
  </si>
  <si>
    <t>Установка устройств на парапет кровли для исключения образования снежных наметов</t>
  </si>
  <si>
    <t>Дополнительное освещение дворовой территории</t>
  </si>
  <si>
    <t>Замена кондиционеров в щитовой</t>
  </si>
  <si>
    <t>Услуги по настройке системы ввода и теплоучета</t>
  </si>
  <si>
    <t>Ремонт стеклопакетов</t>
  </si>
  <si>
    <t>Устройство поручня для наружной лестницы подъезда № 3</t>
  </si>
  <si>
    <t>Ремонт гидроизоляции гаража</t>
  </si>
  <si>
    <t>Доходы / Расходы 2023 год</t>
  </si>
  <si>
    <t>Замер сопротивления электроустановок</t>
  </si>
  <si>
    <t>Косметический ремонт подъезда № 5 и ремонт короба в подъезде № 3</t>
  </si>
  <si>
    <t>новый договор с июня 2023</t>
  </si>
  <si>
    <t>Сезонный уход за зелеными насаждениями на придомовой территории</t>
  </si>
  <si>
    <t>4 884 954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</si>
</sst>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0" fontId="3" fillId="0" borderId="12" xfId="0" applyFont="1" applyBorder="1"/>
    <xf numFmtId="0" fontId="3" fillId="0" borderId="6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9" fontId="10" fillId="0" borderId="17" xfId="0" applyNumberFormat="1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/>
    <xf numFmtId="0" fontId="9" fillId="0" borderId="0" xfId="0" applyFont="1" applyAlignment="1">
      <alignment horizontal="left" vertical="center"/>
    </xf>
    <xf numFmtId="0" fontId="6" fillId="0" borderId="0" xfId="0" applyFont="1"/>
    <xf numFmtId="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3" fontId="11" fillId="0" borderId="0" xfId="0" applyNumberFormat="1" applyFont="1"/>
    <xf numFmtId="4" fontId="10" fillId="0" borderId="19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/>
    </xf>
    <xf numFmtId="9" fontId="10" fillId="0" borderId="17" xfId="1" applyFont="1" applyFill="1" applyBorder="1" applyAlignment="1">
      <alignment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horizontal="left" vertical="center" wrapText="1"/>
    </xf>
    <xf numFmtId="9" fontId="10" fillId="0" borderId="17" xfId="0" applyNumberFormat="1" applyFont="1" applyBorder="1" applyAlignment="1">
      <alignment vertical="center" wrapText="1"/>
    </xf>
    <xf numFmtId="9" fontId="10" fillId="0" borderId="30" xfId="0" applyNumberFormat="1" applyFont="1" applyBorder="1" applyAlignment="1">
      <alignment vertical="center" wrapText="1"/>
    </xf>
    <xf numFmtId="4" fontId="11" fillId="0" borderId="23" xfId="0" applyNumberFormat="1" applyFont="1" applyBorder="1" applyAlignment="1">
      <alignment horizontal="right" vertical="center" wrapText="1"/>
    </xf>
    <xf numFmtId="0" fontId="6" fillId="0" borderId="30" xfId="0" applyFont="1" applyBorder="1" applyAlignment="1">
      <alignment horizontal="center" wrapText="1"/>
    </xf>
    <xf numFmtId="9" fontId="3" fillId="0" borderId="12" xfId="0" applyNumberFormat="1" applyFont="1" applyBorder="1"/>
    <xf numFmtId="9" fontId="10" fillId="0" borderId="12" xfId="0" applyNumberFormat="1" applyFont="1" applyBorder="1" applyAlignment="1">
      <alignment vertical="center" wrapText="1"/>
    </xf>
    <xf numFmtId="9" fontId="10" fillId="0" borderId="30" xfId="0" applyNumberFormat="1" applyFont="1" applyBorder="1" applyAlignment="1">
      <alignment vertical="center"/>
    </xf>
    <xf numFmtId="4" fontId="11" fillId="0" borderId="23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 wrapText="1"/>
    </xf>
    <xf numFmtId="9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/>
    </xf>
    <xf numFmtId="9" fontId="8" fillId="0" borderId="0" xfId="0" applyNumberFormat="1" applyFont="1"/>
    <xf numFmtId="9" fontId="8" fillId="0" borderId="1" xfId="1" applyFont="1" applyFill="1" applyBorder="1" applyAlignment="1"/>
    <xf numFmtId="9" fontId="8" fillId="0" borderId="3" xfId="1" applyFont="1" applyFill="1" applyBorder="1" applyAlignment="1">
      <alignment horizontal="center"/>
    </xf>
    <xf numFmtId="9" fontId="4" fillId="0" borderId="8" xfId="1" applyFont="1" applyFill="1" applyBorder="1" applyAlignment="1">
      <alignment vertical="center" wrapText="1"/>
    </xf>
    <xf numFmtId="9" fontId="4" fillId="0" borderId="10" xfId="1" applyFont="1" applyFill="1" applyBorder="1" applyAlignment="1">
      <alignment horizontal="center" vertical="center" wrapText="1"/>
    </xf>
    <xf numFmtId="9" fontId="10" fillId="0" borderId="25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 wrapText="1"/>
    </xf>
    <xf numFmtId="4" fontId="10" fillId="0" borderId="23" xfId="0" applyNumberFormat="1" applyFont="1" applyBorder="1" applyAlignment="1">
      <alignment horizontal="right" vertical="center"/>
    </xf>
    <xf numFmtId="9" fontId="3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9" fontId="9" fillId="0" borderId="25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center"/>
    </xf>
    <xf numFmtId="9" fontId="10" fillId="0" borderId="21" xfId="0" applyNumberFormat="1" applyFont="1" applyBorder="1" applyAlignment="1">
      <alignment vertical="center"/>
    </xf>
    <xf numFmtId="4" fontId="10" fillId="0" borderId="26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/>
    </xf>
    <xf numFmtId="0" fontId="5" fillId="0" borderId="21" xfId="0" applyFont="1" applyBorder="1" applyAlignment="1">
      <alignment horizontal="left" vertical="center" wrapText="1"/>
    </xf>
    <xf numFmtId="9" fontId="9" fillId="0" borderId="17" xfId="0" applyNumberFormat="1" applyFont="1" applyBorder="1" applyAlignment="1">
      <alignment vertical="center" wrapText="1"/>
    </xf>
    <xf numFmtId="4" fontId="9" fillId="0" borderId="19" xfId="0" applyNumberFormat="1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/>
    </xf>
    <xf numFmtId="9" fontId="11" fillId="0" borderId="30" xfId="0" applyNumberFormat="1" applyFont="1" applyBorder="1" applyAlignment="1">
      <alignment vertical="center"/>
    </xf>
    <xf numFmtId="4" fontId="11" fillId="0" borderId="30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center"/>
    </xf>
    <xf numFmtId="9" fontId="10" fillId="0" borderId="0" xfId="0" applyNumberFormat="1" applyFont="1"/>
    <xf numFmtId="9" fontId="9" fillId="0" borderId="12" xfId="0" applyNumberFormat="1" applyFont="1" applyBorder="1" applyAlignment="1">
      <alignment vertical="center" wrapText="1"/>
    </xf>
    <xf numFmtId="4" fontId="9" fillId="0" borderId="6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left" wrapText="1"/>
    </xf>
    <xf numFmtId="0" fontId="5" fillId="0" borderId="17" xfId="0" applyFont="1" applyBorder="1" applyAlignment="1">
      <alignment horizontal="left"/>
    </xf>
    <xf numFmtId="9" fontId="11" fillId="0" borderId="17" xfId="0" applyNumberFormat="1" applyFont="1" applyBorder="1" applyAlignment="1">
      <alignment vertical="center"/>
    </xf>
    <xf numFmtId="4" fontId="11" fillId="0" borderId="19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left"/>
    </xf>
    <xf numFmtId="2" fontId="11" fillId="0" borderId="0" xfId="0" applyNumberFormat="1" applyFont="1"/>
    <xf numFmtId="0" fontId="10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5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12" xfId="0" applyNumberFormat="1" applyFont="1" applyBorder="1" applyAlignment="1">
      <alignment horizontal="righ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20" xfId="0" applyNumberFormat="1" applyFont="1" applyBorder="1" applyAlignment="1">
      <alignment horizontal="left" vertical="center" wrapText="1"/>
    </xf>
    <xf numFmtId="4" fontId="10" fillId="0" borderId="18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center"/>
    </xf>
    <xf numFmtId="4" fontId="10" fillId="0" borderId="37" xfId="0" applyNumberFormat="1" applyFont="1" applyBorder="1" applyAlignment="1">
      <alignment horizontal="right" vertical="center"/>
    </xf>
    <xf numFmtId="4" fontId="10" fillId="0" borderId="35" xfId="0" applyNumberFormat="1" applyFont="1" applyBorder="1" applyAlignment="1">
      <alignment horizontal="right" vertical="center"/>
    </xf>
    <xf numFmtId="4" fontId="10" fillId="0" borderId="3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4" fontId="10" fillId="0" borderId="19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4" fontId="7" fillId="0" borderId="22" xfId="0" applyNumberFormat="1" applyFont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4" fontId="7" fillId="0" borderId="24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10" fillId="0" borderId="14" xfId="0" applyNumberFormat="1" applyFont="1" applyBorder="1" applyAlignment="1">
      <alignment horizontal="right" vertical="center"/>
    </xf>
    <xf numFmtId="4" fontId="10" fillId="0" borderId="15" xfId="0" applyNumberFormat="1" applyFont="1" applyBorder="1" applyAlignment="1">
      <alignment horizontal="right" vertical="center"/>
    </xf>
    <xf numFmtId="4" fontId="10" fillId="0" borderId="16" xfId="0" applyNumberFormat="1" applyFont="1" applyBorder="1" applyAlignment="1">
      <alignment horizontal="right" vertical="center"/>
    </xf>
    <xf numFmtId="4" fontId="10" fillId="0" borderId="26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11" fillId="0" borderId="22" xfId="0" applyNumberFormat="1" applyFont="1" applyBorder="1" applyAlignment="1">
      <alignment horizontal="right" vertical="center"/>
    </xf>
    <xf numFmtId="4" fontId="11" fillId="0" borderId="24" xfId="0" applyNumberFormat="1" applyFont="1" applyBorder="1" applyAlignment="1">
      <alignment horizontal="right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4" fontId="10" fillId="0" borderId="27" xfId="0" applyNumberFormat="1" applyFont="1" applyBorder="1" applyAlignment="1">
      <alignment horizontal="right" vertical="center"/>
    </xf>
    <xf numFmtId="4" fontId="10" fillId="0" borderId="28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9" xfId="0" applyNumberFormat="1" applyFont="1" applyBorder="1" applyAlignment="1">
      <alignment horizontal="right" vertical="center"/>
    </xf>
    <xf numFmtId="4" fontId="11" fillId="0" borderId="20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36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9" xfId="0" applyFont="1" applyBorder="1"/>
    <xf numFmtId="0" fontId="10" fillId="0" borderId="20" xfId="0" applyFont="1" applyBorder="1"/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10" fillId="0" borderId="33" xfId="0" applyFont="1" applyBorder="1"/>
    <xf numFmtId="0" fontId="10" fillId="0" borderId="34" xfId="0" applyFont="1" applyBorder="1"/>
    <xf numFmtId="4" fontId="6" fillId="0" borderId="32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right" vertical="center"/>
    </xf>
    <xf numFmtId="4" fontId="6" fillId="0" borderId="34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7" xfId="0" applyNumberFormat="1" applyFont="1" applyBorder="1" applyAlignment="1">
      <alignment horizontal="right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horizontal="right" vertical="center" wrapText="1"/>
    </xf>
    <xf numFmtId="4" fontId="6" fillId="0" borderId="40" xfId="0" applyNumberFormat="1" applyFont="1" applyBorder="1" applyAlignment="1">
      <alignment horizontal="right" vertical="center" wrapText="1"/>
    </xf>
    <xf numFmtId="4" fontId="11" fillId="0" borderId="22" xfId="0" applyNumberFormat="1" applyFont="1" applyBorder="1" applyAlignment="1">
      <alignment horizontal="right" vertical="center" wrapText="1"/>
    </xf>
    <xf numFmtId="4" fontId="11" fillId="0" borderId="23" xfId="0" applyNumberFormat="1" applyFont="1" applyBorder="1" applyAlignment="1">
      <alignment horizontal="right" vertical="center" wrapText="1"/>
    </xf>
    <xf numFmtId="4" fontId="11" fillId="0" borderId="24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0" fillId="0" borderId="19" xfId="0" applyBorder="1"/>
    <xf numFmtId="0" fontId="0" fillId="0" borderId="40" xfId="0" applyBorder="1"/>
    <xf numFmtId="4" fontId="10" fillId="0" borderId="39" xfId="0" applyNumberFormat="1" applyFont="1" applyBorder="1" applyAlignment="1">
      <alignment horizontal="right" vertical="center" wrapText="1"/>
    </xf>
    <xf numFmtId="0" fontId="0" fillId="0" borderId="20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40" xfId="0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9" fontId="4" fillId="0" borderId="1" xfId="1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9" fontId="4" fillId="0" borderId="1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9" fontId="4" fillId="0" borderId="1" xfId="1" applyFont="1" applyFill="1" applyBorder="1" applyAlignment="1">
      <alignment vertical="center" wrapText="1"/>
    </xf>
    <xf numFmtId="9" fontId="10" fillId="0" borderId="8" xfId="0" applyNumberFormat="1" applyFont="1" applyBorder="1" applyAlignment="1">
      <alignment wrapText="1"/>
    </xf>
    <xf numFmtId="9" fontId="4" fillId="0" borderId="1" xfId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10" fillId="0" borderId="26" xfId="0" applyFont="1" applyBorder="1"/>
    <xf numFmtId="0" fontId="10" fillId="0" borderId="28" xfId="0" applyFont="1" applyBorder="1"/>
    <xf numFmtId="0" fontId="10" fillId="0" borderId="26" xfId="0" applyFont="1" applyBorder="1" applyAlignment="1">
      <alignment horizontal="right" vertical="center"/>
    </xf>
    <xf numFmtId="0" fontId="10" fillId="0" borderId="28" xfId="0" applyFont="1" applyBorder="1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0"/>
  <sheetViews>
    <sheetView tabSelected="1" view="pageBreakPreview" topLeftCell="A36" zoomScaleNormal="100" zoomScaleSheetLayoutView="100" workbookViewId="0">
      <selection activeCell="L38" sqref="L38"/>
    </sheetView>
  </sheetViews>
  <sheetFormatPr defaultRowHeight="15" x14ac:dyDescent="0.25"/>
  <cols>
    <col min="1" max="1" width="7.85546875" customWidth="1"/>
    <col min="3" max="3" width="11.7109375" customWidth="1"/>
    <col min="5" max="5" width="14.85546875" customWidth="1"/>
    <col min="6" max="6" width="9.28515625" customWidth="1"/>
    <col min="7" max="7" width="5.85546875" customWidth="1"/>
    <col min="8" max="8" width="7.5703125" customWidth="1"/>
    <col min="11" max="11" width="20.28515625" customWidth="1"/>
    <col min="12" max="12" width="18.5703125" customWidth="1"/>
    <col min="13" max="13" width="37.7109375" customWidth="1"/>
    <col min="14" max="14" width="13.7109375" customWidth="1"/>
    <col min="16" max="16" width="10.5703125" bestFit="1" customWidth="1"/>
    <col min="17" max="17" width="23.140625" customWidth="1"/>
    <col min="22" max="22" width="6.85546875" customWidth="1"/>
    <col min="23" max="23" width="12.85546875" customWidth="1"/>
    <col min="24" max="24" width="12.7109375" customWidth="1"/>
    <col min="25" max="25" width="11.7109375" customWidth="1"/>
  </cols>
  <sheetData>
    <row r="1" spans="2:14" s="15" customFormat="1" ht="24.75" customHeight="1" x14ac:dyDescent="0.25">
      <c r="B1" s="162" t="s">
        <v>75</v>
      </c>
      <c r="C1" s="162"/>
      <c r="D1" s="162"/>
      <c r="E1" s="162"/>
      <c r="F1" s="162"/>
      <c r="G1" s="162"/>
      <c r="H1" s="162"/>
      <c r="I1" s="162"/>
      <c r="J1" s="162"/>
      <c r="K1" s="162"/>
      <c r="L1" s="163"/>
      <c r="M1" s="163"/>
      <c r="N1" s="100"/>
    </row>
    <row r="2" spans="2:14" s="15" customFormat="1" ht="15.75" x14ac:dyDescent="0.25">
      <c r="B2" s="7"/>
      <c r="C2" s="7"/>
      <c r="D2" s="7"/>
      <c r="E2" s="7"/>
      <c r="F2" s="7"/>
      <c r="G2" s="7"/>
      <c r="H2" s="7"/>
      <c r="I2" s="7"/>
      <c r="J2" s="7"/>
      <c r="K2" s="16"/>
      <c r="L2" s="17"/>
      <c r="M2" s="17"/>
      <c r="N2" s="17"/>
    </row>
    <row r="3" spans="2:14" s="15" customFormat="1" ht="15.75" x14ac:dyDescent="0.25">
      <c r="B3" s="232" t="s">
        <v>76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39"/>
    </row>
    <row r="4" spans="2:14" s="15" customFormat="1" x14ac:dyDescent="0.25">
      <c r="B4" s="234">
        <v>5098128.51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39"/>
    </row>
    <row r="5" spans="2:14" s="15" customFormat="1" ht="15.75" x14ac:dyDescent="0.25">
      <c r="B5" s="232" t="s">
        <v>77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101"/>
    </row>
    <row r="6" spans="2:14" s="15" customFormat="1" ht="15.75" thickBot="1" x14ac:dyDescent="0.3">
      <c r="B6" s="235" t="s">
        <v>99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39"/>
    </row>
    <row r="7" spans="2:14" s="15" customFormat="1" ht="16.5" thickBot="1" x14ac:dyDescent="0.3">
      <c r="B7" s="18">
        <v>1</v>
      </c>
      <c r="C7" s="185" t="s">
        <v>43</v>
      </c>
      <c r="D7" s="186"/>
      <c r="E7" s="186"/>
      <c r="F7" s="186"/>
      <c r="G7" s="186"/>
      <c r="H7" s="186"/>
      <c r="I7" s="186"/>
      <c r="J7" s="187"/>
      <c r="K7" s="2"/>
      <c r="L7" s="3"/>
      <c r="M7" s="19"/>
    </row>
    <row r="8" spans="2:14" s="15" customFormat="1" ht="15" customHeight="1" x14ac:dyDescent="0.25">
      <c r="B8" s="164" t="s">
        <v>0</v>
      </c>
      <c r="C8" s="166" t="s">
        <v>1</v>
      </c>
      <c r="D8" s="167"/>
      <c r="E8" s="168"/>
      <c r="F8" s="220" t="s">
        <v>78</v>
      </c>
      <c r="G8" s="221"/>
      <c r="H8" s="222"/>
      <c r="I8" s="220" t="s">
        <v>79</v>
      </c>
      <c r="J8" s="222"/>
      <c r="K8" s="237" t="s">
        <v>41</v>
      </c>
      <c r="L8" s="239" t="s">
        <v>80</v>
      </c>
      <c r="M8" s="127" t="s">
        <v>81</v>
      </c>
      <c r="N8" s="103"/>
    </row>
    <row r="9" spans="2:14" s="15" customFormat="1" ht="11.25" customHeight="1" thickBot="1" x14ac:dyDescent="0.3">
      <c r="B9" s="165"/>
      <c r="C9" s="169"/>
      <c r="D9" s="170"/>
      <c r="E9" s="171"/>
      <c r="F9" s="223"/>
      <c r="G9" s="224"/>
      <c r="H9" s="225"/>
      <c r="I9" s="223"/>
      <c r="J9" s="225"/>
      <c r="K9" s="238"/>
      <c r="L9" s="240"/>
      <c r="M9" s="241"/>
      <c r="N9" s="23"/>
    </row>
    <row r="10" spans="2:14" s="15" customFormat="1" ht="26.25" customHeight="1" x14ac:dyDescent="0.25">
      <c r="B10" s="4">
        <v>1</v>
      </c>
      <c r="C10" s="122" t="s">
        <v>42</v>
      </c>
      <c r="D10" s="172"/>
      <c r="E10" s="173"/>
      <c r="F10" s="199">
        <v>4000000</v>
      </c>
      <c r="G10" s="200"/>
      <c r="H10" s="201"/>
      <c r="I10" s="202">
        <v>5010058</v>
      </c>
      <c r="J10" s="203"/>
      <c r="K10" s="43">
        <f>SUM(I10/F10)*100%</f>
        <v>1.2525145</v>
      </c>
      <c r="L10" s="44">
        <v>3870000</v>
      </c>
      <c r="M10" s="45" t="s">
        <v>71</v>
      </c>
      <c r="N10" s="104"/>
    </row>
    <row r="11" spans="2:14" s="15" customFormat="1" ht="27" customHeight="1" x14ac:dyDescent="0.25">
      <c r="B11" s="5">
        <v>2</v>
      </c>
      <c r="C11" s="122" t="s">
        <v>37</v>
      </c>
      <c r="D11" s="172"/>
      <c r="E11" s="173"/>
      <c r="F11" s="204">
        <v>400000</v>
      </c>
      <c r="G11" s="205"/>
      <c r="H11" s="206"/>
      <c r="I11" s="202">
        <v>121091.24</v>
      </c>
      <c r="J11" s="203"/>
      <c r="K11" s="46">
        <f t="shared" ref="K11:K12" si="0">SUM(I11/F11)*100%</f>
        <v>0.3027281</v>
      </c>
      <c r="L11" s="44">
        <v>400000</v>
      </c>
      <c r="M11" s="45" t="s">
        <v>74</v>
      </c>
      <c r="N11" s="104"/>
    </row>
    <row r="12" spans="2:14" s="15" customFormat="1" ht="21" customHeight="1" thickBot="1" x14ac:dyDescent="0.3">
      <c r="B12" s="20"/>
      <c r="C12" s="213" t="s">
        <v>34</v>
      </c>
      <c r="D12" s="213"/>
      <c r="E12" s="214"/>
      <c r="F12" s="217">
        <f>SUM(F10:H11)</f>
        <v>4400000</v>
      </c>
      <c r="G12" s="218"/>
      <c r="H12" s="219"/>
      <c r="I12" s="217">
        <f>SUM(I10:J11)</f>
        <v>5131149.24</v>
      </c>
      <c r="J12" s="218"/>
      <c r="K12" s="47">
        <f t="shared" si="0"/>
        <v>1.1661702818181818</v>
      </c>
      <c r="L12" s="48">
        <f>SUM(L10:L11)</f>
        <v>4270000</v>
      </c>
      <c r="M12" s="49"/>
      <c r="N12" s="59"/>
    </row>
    <row r="13" spans="2:14" s="15" customFormat="1" ht="16.5" thickBot="1" x14ac:dyDescent="0.3">
      <c r="B13" s="18">
        <v>2</v>
      </c>
      <c r="C13" s="185" t="s">
        <v>44</v>
      </c>
      <c r="D13" s="186"/>
      <c r="E13" s="186"/>
      <c r="F13" s="186"/>
      <c r="G13" s="186"/>
      <c r="H13" s="186"/>
      <c r="I13" s="186"/>
      <c r="J13" s="187"/>
      <c r="K13" s="50"/>
      <c r="L13" s="3"/>
      <c r="M13" s="19"/>
    </row>
    <row r="14" spans="2:14" s="15" customFormat="1" ht="15" customHeight="1" x14ac:dyDescent="0.25">
      <c r="B14" s="164" t="s">
        <v>0</v>
      </c>
      <c r="C14" s="166" t="s">
        <v>1</v>
      </c>
      <c r="D14" s="167"/>
      <c r="E14" s="168"/>
      <c r="F14" s="220" t="s">
        <v>78</v>
      </c>
      <c r="G14" s="221"/>
      <c r="H14" s="222"/>
      <c r="I14" s="220" t="s">
        <v>79</v>
      </c>
      <c r="J14" s="222"/>
      <c r="K14" s="246" t="s">
        <v>41</v>
      </c>
      <c r="L14" s="248" t="s">
        <v>80</v>
      </c>
      <c r="M14" s="127" t="s">
        <v>81</v>
      </c>
      <c r="N14" s="103"/>
    </row>
    <row r="15" spans="2:14" s="15" customFormat="1" ht="14.25" customHeight="1" thickBot="1" x14ac:dyDescent="0.3">
      <c r="B15" s="165"/>
      <c r="C15" s="169"/>
      <c r="D15" s="170"/>
      <c r="E15" s="171"/>
      <c r="F15" s="223"/>
      <c r="G15" s="224"/>
      <c r="H15" s="225"/>
      <c r="I15" s="223"/>
      <c r="J15" s="225"/>
      <c r="K15" s="247"/>
      <c r="L15" s="240"/>
      <c r="M15" s="241"/>
      <c r="N15" s="23"/>
    </row>
    <row r="16" spans="2:14" s="15" customFormat="1" ht="33" customHeight="1" x14ac:dyDescent="0.25">
      <c r="B16" s="4">
        <v>1</v>
      </c>
      <c r="C16" s="122" t="s">
        <v>82</v>
      </c>
      <c r="D16" s="172"/>
      <c r="E16" s="173"/>
      <c r="F16" s="199">
        <v>370000</v>
      </c>
      <c r="G16" s="200"/>
      <c r="H16" s="201"/>
      <c r="I16" s="202">
        <v>0</v>
      </c>
      <c r="J16" s="203"/>
      <c r="K16" s="43">
        <f t="shared" ref="K16:K24" si="1">SUM(I16/F16)*100%</f>
        <v>0</v>
      </c>
      <c r="L16" s="44"/>
      <c r="M16" s="45"/>
      <c r="N16" s="104"/>
    </row>
    <row r="17" spans="2:23" s="15" customFormat="1" ht="33.75" customHeight="1" x14ac:dyDescent="0.25">
      <c r="B17" s="5">
        <v>2</v>
      </c>
      <c r="C17" s="122" t="s">
        <v>83</v>
      </c>
      <c r="D17" s="172"/>
      <c r="E17" s="172"/>
      <c r="F17" s="215">
        <v>127000</v>
      </c>
      <c r="G17" s="200"/>
      <c r="H17" s="216"/>
      <c r="I17" s="203">
        <v>126150</v>
      </c>
      <c r="J17" s="203"/>
      <c r="K17" s="46">
        <f t="shared" si="1"/>
        <v>0.99330708661417322</v>
      </c>
      <c r="L17" s="44"/>
      <c r="M17" s="45"/>
      <c r="N17" s="104"/>
    </row>
    <row r="18" spans="2:23" s="15" customFormat="1" ht="30.75" customHeight="1" x14ac:dyDescent="0.25">
      <c r="B18" s="5">
        <v>3</v>
      </c>
      <c r="C18" s="122" t="s">
        <v>84</v>
      </c>
      <c r="D18" s="172"/>
      <c r="E18" s="172"/>
      <c r="F18" s="215">
        <v>1400000</v>
      </c>
      <c r="G18" s="200"/>
      <c r="H18" s="216"/>
      <c r="I18" s="203">
        <v>1304656</v>
      </c>
      <c r="J18" s="203"/>
      <c r="K18" s="46">
        <f t="shared" si="1"/>
        <v>0.93189714285714287</v>
      </c>
      <c r="L18" s="44"/>
      <c r="M18" s="45"/>
      <c r="N18" s="104"/>
    </row>
    <row r="19" spans="2:23" s="15" customFormat="1" ht="30.75" customHeight="1" x14ac:dyDescent="0.25">
      <c r="B19" s="5">
        <v>4</v>
      </c>
      <c r="C19" s="122" t="s">
        <v>85</v>
      </c>
      <c r="D19" s="172"/>
      <c r="E19" s="172"/>
      <c r="F19" s="215">
        <v>203000</v>
      </c>
      <c r="G19" s="200"/>
      <c r="H19" s="216"/>
      <c r="I19" s="203">
        <v>202080</v>
      </c>
      <c r="J19" s="203"/>
      <c r="K19" s="46">
        <f t="shared" si="1"/>
        <v>0.99546798029556649</v>
      </c>
      <c r="L19" s="44"/>
      <c r="M19" s="45"/>
      <c r="N19" s="104"/>
    </row>
    <row r="20" spans="2:23" s="15" customFormat="1" ht="24.75" customHeight="1" x14ac:dyDescent="0.25">
      <c r="B20" s="5">
        <v>5</v>
      </c>
      <c r="C20" s="122" t="s">
        <v>86</v>
      </c>
      <c r="D20" s="172"/>
      <c r="E20" s="172"/>
      <c r="F20" s="215">
        <v>200000</v>
      </c>
      <c r="G20" s="200"/>
      <c r="H20" s="216"/>
      <c r="I20" s="203">
        <v>958161</v>
      </c>
      <c r="J20" s="203"/>
      <c r="K20" s="46">
        <f t="shared" si="1"/>
        <v>4.7908049999999998</v>
      </c>
      <c r="L20" s="44"/>
      <c r="M20" s="45"/>
      <c r="N20" s="104"/>
    </row>
    <row r="21" spans="2:23" s="15" customFormat="1" ht="27" customHeight="1" x14ac:dyDescent="0.25">
      <c r="B21" s="5">
        <v>6</v>
      </c>
      <c r="C21" s="122" t="s">
        <v>87</v>
      </c>
      <c r="D21" s="172"/>
      <c r="E21" s="172"/>
      <c r="F21" s="215">
        <v>91000</v>
      </c>
      <c r="G21" s="200"/>
      <c r="H21" s="216"/>
      <c r="I21" s="203">
        <v>0</v>
      </c>
      <c r="J21" s="203"/>
      <c r="K21" s="46">
        <f t="shared" si="1"/>
        <v>0</v>
      </c>
      <c r="L21" s="44"/>
      <c r="M21" s="45"/>
      <c r="N21" s="104"/>
    </row>
    <row r="22" spans="2:23" s="15" customFormat="1" ht="27" customHeight="1" x14ac:dyDescent="0.25">
      <c r="B22" s="5">
        <v>7</v>
      </c>
      <c r="C22" s="122" t="s">
        <v>88</v>
      </c>
      <c r="D22" s="172"/>
      <c r="E22" s="172"/>
      <c r="F22" s="215">
        <v>225000</v>
      </c>
      <c r="G22" s="200"/>
      <c r="H22" s="216"/>
      <c r="I22" s="203">
        <v>239334</v>
      </c>
      <c r="J22" s="203"/>
      <c r="K22" s="46">
        <f t="shared" si="1"/>
        <v>1.0637066666666666</v>
      </c>
      <c r="L22" s="44"/>
      <c r="M22" s="45"/>
      <c r="N22" s="104"/>
    </row>
    <row r="23" spans="2:23" s="15" customFormat="1" ht="27" customHeight="1" x14ac:dyDescent="0.25">
      <c r="B23" s="5">
        <v>8</v>
      </c>
      <c r="C23" s="121" t="s">
        <v>92</v>
      </c>
      <c r="D23" s="226"/>
      <c r="E23" s="227"/>
      <c r="F23" s="215">
        <v>40000</v>
      </c>
      <c r="G23" s="230"/>
      <c r="H23" s="231"/>
      <c r="I23" s="228">
        <v>0</v>
      </c>
      <c r="J23" s="229"/>
      <c r="K23" s="46">
        <f t="shared" si="1"/>
        <v>0</v>
      </c>
      <c r="L23" s="44"/>
      <c r="M23" s="45"/>
      <c r="N23" s="104"/>
    </row>
    <row r="24" spans="2:23" s="15" customFormat="1" ht="27" customHeight="1" x14ac:dyDescent="0.25">
      <c r="B24" s="5">
        <v>9</v>
      </c>
      <c r="C24" s="121" t="s">
        <v>93</v>
      </c>
      <c r="D24" s="226"/>
      <c r="E24" s="227"/>
      <c r="F24" s="215">
        <v>1200000</v>
      </c>
      <c r="G24" s="230"/>
      <c r="H24" s="231"/>
      <c r="I24" s="228">
        <v>1162750</v>
      </c>
      <c r="J24" s="229"/>
      <c r="K24" s="46">
        <f t="shared" si="1"/>
        <v>0.96895833333333337</v>
      </c>
      <c r="L24" s="44"/>
      <c r="M24" s="45"/>
      <c r="N24" s="104"/>
    </row>
    <row r="25" spans="2:23" s="15" customFormat="1" ht="27" customHeight="1" x14ac:dyDescent="0.25">
      <c r="B25" s="5">
        <v>10</v>
      </c>
      <c r="C25" s="121" t="s">
        <v>91</v>
      </c>
      <c r="D25" s="226"/>
      <c r="E25" s="227"/>
      <c r="F25" s="215">
        <v>0</v>
      </c>
      <c r="G25" s="230"/>
      <c r="H25" s="231"/>
      <c r="I25" s="228">
        <v>13200</v>
      </c>
      <c r="J25" s="229"/>
      <c r="K25" s="46"/>
      <c r="L25" s="44"/>
      <c r="M25" s="45"/>
      <c r="N25" s="104"/>
    </row>
    <row r="26" spans="2:23" s="15" customFormat="1" ht="27" customHeight="1" x14ac:dyDescent="0.25">
      <c r="B26" s="5">
        <v>11</v>
      </c>
      <c r="C26" s="121" t="s">
        <v>90</v>
      </c>
      <c r="D26" s="226"/>
      <c r="E26" s="227"/>
      <c r="F26" s="215">
        <v>0</v>
      </c>
      <c r="G26" s="230"/>
      <c r="H26" s="231"/>
      <c r="I26" s="228">
        <v>185000</v>
      </c>
      <c r="J26" s="229"/>
      <c r="K26" s="46"/>
      <c r="L26" s="44"/>
      <c r="M26" s="45"/>
      <c r="N26" s="104"/>
    </row>
    <row r="27" spans="2:23" s="15" customFormat="1" ht="27" customHeight="1" x14ac:dyDescent="0.25">
      <c r="B27" s="5">
        <v>12</v>
      </c>
      <c r="C27" s="121" t="s">
        <v>98</v>
      </c>
      <c r="D27" s="226"/>
      <c r="E27" s="227"/>
      <c r="F27" s="215">
        <v>0</v>
      </c>
      <c r="G27" s="230"/>
      <c r="H27" s="231"/>
      <c r="I27" s="228">
        <v>30000</v>
      </c>
      <c r="J27" s="229"/>
      <c r="K27" s="46"/>
      <c r="L27" s="44"/>
      <c r="M27" s="45"/>
      <c r="N27" s="104"/>
    </row>
    <row r="28" spans="2:23" s="15" customFormat="1" ht="21" customHeight="1" thickBot="1" x14ac:dyDescent="0.3">
      <c r="B28" s="5">
        <v>13</v>
      </c>
      <c r="C28" s="122" t="s">
        <v>89</v>
      </c>
      <c r="D28" s="172"/>
      <c r="E28" s="172"/>
      <c r="F28" s="215">
        <v>0</v>
      </c>
      <c r="G28" s="200"/>
      <c r="H28" s="216"/>
      <c r="I28" s="203">
        <v>142000</v>
      </c>
      <c r="J28" s="203"/>
      <c r="K28" s="46"/>
      <c r="L28" s="44"/>
      <c r="M28" s="45"/>
      <c r="N28" s="104"/>
    </row>
    <row r="29" spans="2:23" s="15" customFormat="1" ht="15" customHeight="1" thickBot="1" x14ac:dyDescent="0.3">
      <c r="B29" s="21"/>
      <c r="C29" s="242" t="s">
        <v>34</v>
      </c>
      <c r="D29" s="243"/>
      <c r="E29" s="244"/>
      <c r="F29" s="210">
        <f>SUM(F16:H28)</f>
        <v>3856000</v>
      </c>
      <c r="G29" s="245"/>
      <c r="H29" s="211"/>
      <c r="I29" s="210">
        <f>SUM(I16:J28)</f>
        <v>4363331</v>
      </c>
      <c r="J29" s="211"/>
      <c r="K29" s="51"/>
      <c r="L29" s="110">
        <v>5984800</v>
      </c>
      <c r="M29" s="49"/>
      <c r="N29" s="59"/>
    </row>
    <row r="30" spans="2:23" s="15" customFormat="1" ht="18" customHeight="1" thickBot="1" x14ac:dyDescent="0.3">
      <c r="B30" s="22"/>
      <c r="C30" s="212" t="s">
        <v>45</v>
      </c>
      <c r="D30" s="213"/>
      <c r="E30" s="214"/>
      <c r="F30" s="151">
        <v>0</v>
      </c>
      <c r="G30" s="141"/>
      <c r="H30" s="152"/>
      <c r="I30" s="151">
        <f>SUM(I12-I29)</f>
        <v>767818.24000000022</v>
      </c>
      <c r="J30" s="141"/>
      <c r="K30" s="52"/>
      <c r="L30" s="53"/>
      <c r="M30" s="54"/>
      <c r="N30" s="105"/>
      <c r="W30" s="24"/>
    </row>
    <row r="31" spans="2:23" s="15" customFormat="1" ht="15" hidden="1" customHeight="1" x14ac:dyDescent="0.25">
      <c r="B31" s="23"/>
      <c r="C31" s="55"/>
      <c r="D31" s="55"/>
      <c r="E31" s="55"/>
      <c r="F31" s="56"/>
      <c r="G31" s="56"/>
      <c r="H31" s="56"/>
      <c r="I31" s="56"/>
      <c r="J31" s="56"/>
      <c r="K31" s="57"/>
      <c r="L31" s="58"/>
      <c r="M31" s="59"/>
      <c r="N31" s="59"/>
      <c r="P31" s="24"/>
    </row>
    <row r="32" spans="2:23" s="15" customFormat="1" ht="15" hidden="1" customHeight="1" x14ac:dyDescent="0.25">
      <c r="B32" s="23"/>
      <c r="C32" s="55"/>
      <c r="D32" s="55"/>
      <c r="E32" s="55"/>
      <c r="F32" s="56"/>
      <c r="G32" s="56"/>
      <c r="H32" s="56"/>
      <c r="I32" s="56"/>
      <c r="J32" s="56"/>
      <c r="K32" s="57"/>
      <c r="L32" s="58"/>
      <c r="M32" s="59"/>
      <c r="N32" s="59"/>
    </row>
    <row r="33" spans="1:24" s="15" customFormat="1" ht="15" customHeight="1" thickBot="1" x14ac:dyDescent="0.3">
      <c r="B33" s="7"/>
      <c r="C33" s="7"/>
      <c r="D33" s="7"/>
      <c r="E33" s="7"/>
      <c r="F33" s="60"/>
      <c r="G33" s="60"/>
      <c r="H33" s="60"/>
      <c r="I33" s="60"/>
      <c r="J33" s="60"/>
      <c r="K33" s="61"/>
      <c r="L33" s="17"/>
      <c r="M33" s="17"/>
      <c r="N33" s="17"/>
    </row>
    <row r="34" spans="1:24" s="15" customFormat="1" ht="29.25" customHeight="1" thickBot="1" x14ac:dyDescent="0.3">
      <c r="B34" s="177" t="s">
        <v>0</v>
      </c>
      <c r="C34" s="179" t="s">
        <v>1</v>
      </c>
      <c r="D34" s="180"/>
      <c r="E34" s="181"/>
      <c r="F34" s="185" t="s">
        <v>94</v>
      </c>
      <c r="G34" s="186"/>
      <c r="H34" s="186"/>
      <c r="I34" s="186"/>
      <c r="J34" s="187"/>
      <c r="K34" s="62"/>
      <c r="L34" s="63"/>
      <c r="M34" s="127" t="s">
        <v>81</v>
      </c>
      <c r="N34" s="103"/>
      <c r="P34" s="24"/>
      <c r="W34" s="24"/>
    </row>
    <row r="35" spans="1:24" s="15" customFormat="1" ht="24" customHeight="1" thickBot="1" x14ac:dyDescent="0.3">
      <c r="B35" s="178"/>
      <c r="C35" s="182"/>
      <c r="D35" s="183"/>
      <c r="E35" s="184"/>
      <c r="F35" s="188" t="s">
        <v>78</v>
      </c>
      <c r="G35" s="189"/>
      <c r="H35" s="190"/>
      <c r="I35" s="188" t="s">
        <v>79</v>
      </c>
      <c r="J35" s="190"/>
      <c r="K35" s="64" t="s">
        <v>41</v>
      </c>
      <c r="L35" s="65" t="s">
        <v>80</v>
      </c>
      <c r="M35" s="128"/>
      <c r="N35" s="103"/>
    </row>
    <row r="36" spans="1:24" s="15" customFormat="1" ht="24.75" customHeight="1" thickBot="1" x14ac:dyDescent="0.3">
      <c r="B36" s="25" t="s">
        <v>51</v>
      </c>
      <c r="C36" s="185" t="s">
        <v>2</v>
      </c>
      <c r="D36" s="186"/>
      <c r="E36" s="186"/>
      <c r="F36" s="186"/>
      <c r="G36" s="186"/>
      <c r="H36" s="186"/>
      <c r="I36" s="186"/>
      <c r="J36" s="187"/>
      <c r="K36" s="50"/>
      <c r="L36" s="3"/>
      <c r="M36" s="19"/>
    </row>
    <row r="37" spans="1:24" s="15" customFormat="1" ht="30" customHeight="1" x14ac:dyDescent="0.25">
      <c r="A37" s="26"/>
      <c r="B37" s="8">
        <v>1</v>
      </c>
      <c r="C37" s="142" t="s">
        <v>55</v>
      </c>
      <c r="D37" s="143"/>
      <c r="E37" s="144"/>
      <c r="F37" s="145">
        <v>15589197</v>
      </c>
      <c r="G37" s="146"/>
      <c r="H37" s="147"/>
      <c r="I37" s="145">
        <f>SUM(I38:J39)</f>
        <v>14471709</v>
      </c>
      <c r="J37" s="147"/>
      <c r="K37" s="66">
        <f t="shared" ref="K37:K43" si="2">SUM(I37/F37)*100%</f>
        <v>0.92831651303142815</v>
      </c>
      <c r="L37" s="67">
        <v>16493302</v>
      </c>
      <c r="M37" s="68"/>
      <c r="N37" s="32"/>
    </row>
    <row r="38" spans="1:24" s="15" customFormat="1" ht="24" customHeight="1" x14ac:dyDescent="0.25">
      <c r="B38" s="4">
        <v>1.2</v>
      </c>
      <c r="C38" s="121" t="s">
        <v>3</v>
      </c>
      <c r="D38" s="122"/>
      <c r="E38" s="123"/>
      <c r="F38" s="207">
        <v>12221930.449999999</v>
      </c>
      <c r="G38" s="208"/>
      <c r="H38" s="209"/>
      <c r="I38" s="114">
        <v>11363120</v>
      </c>
      <c r="J38" s="117"/>
      <c r="K38" s="30">
        <f t="shared" si="2"/>
        <v>0.92973201299799579</v>
      </c>
      <c r="L38" s="41"/>
      <c r="M38" s="45"/>
      <c r="N38" s="104"/>
    </row>
    <row r="39" spans="1:24" s="15" customFormat="1" ht="19.5" customHeight="1" x14ac:dyDescent="0.25">
      <c r="B39" s="5">
        <v>1.3</v>
      </c>
      <c r="C39" s="193" t="s">
        <v>4</v>
      </c>
      <c r="D39" s="194"/>
      <c r="E39" s="195"/>
      <c r="F39" s="196">
        <v>3367266.55</v>
      </c>
      <c r="G39" s="197"/>
      <c r="H39" s="198"/>
      <c r="I39" s="114">
        <v>3108589</v>
      </c>
      <c r="J39" s="117"/>
      <c r="K39" s="30">
        <f t="shared" si="2"/>
        <v>0.92317877240814217</v>
      </c>
      <c r="L39" s="41"/>
      <c r="M39" s="45"/>
      <c r="N39" s="104"/>
    </row>
    <row r="40" spans="1:24" s="15" customFormat="1" ht="25.5" customHeight="1" x14ac:dyDescent="0.25">
      <c r="B40" s="4">
        <v>1.4</v>
      </c>
      <c r="C40" s="121" t="s">
        <v>35</v>
      </c>
      <c r="D40" s="172"/>
      <c r="E40" s="173"/>
      <c r="F40" s="118">
        <v>4000000</v>
      </c>
      <c r="G40" s="119"/>
      <c r="H40" s="120"/>
      <c r="I40" s="114">
        <f>SUM(I10)</f>
        <v>5010058</v>
      </c>
      <c r="J40" s="116"/>
      <c r="K40" s="30">
        <f t="shared" si="2"/>
        <v>1.2525145</v>
      </c>
      <c r="L40" s="41">
        <v>3870000</v>
      </c>
      <c r="M40" s="45" t="s">
        <v>73</v>
      </c>
      <c r="N40" s="104"/>
      <c r="P40" s="98"/>
    </row>
    <row r="41" spans="1:24" s="15" customFormat="1" ht="22.5" customHeight="1" x14ac:dyDescent="0.25">
      <c r="B41" s="6">
        <v>1.5</v>
      </c>
      <c r="C41" s="249" t="s">
        <v>37</v>
      </c>
      <c r="D41" s="250"/>
      <c r="E41" s="251"/>
      <c r="F41" s="155">
        <v>400000</v>
      </c>
      <c r="G41" s="252"/>
      <c r="H41" s="253"/>
      <c r="I41" s="114">
        <f>SUM(I11)</f>
        <v>121091.24</v>
      </c>
      <c r="J41" s="116"/>
      <c r="K41" s="30">
        <f t="shared" si="2"/>
        <v>0.3027281</v>
      </c>
      <c r="L41" s="27">
        <v>400000</v>
      </c>
      <c r="M41" s="69" t="s">
        <v>67</v>
      </c>
      <c r="N41" s="104"/>
    </row>
    <row r="42" spans="1:24" s="15" customFormat="1" ht="34.5" customHeight="1" thickBot="1" x14ac:dyDescent="0.3">
      <c r="B42" s="4">
        <v>1.6</v>
      </c>
      <c r="C42" s="121" t="s">
        <v>38</v>
      </c>
      <c r="D42" s="172"/>
      <c r="E42" s="173"/>
      <c r="F42" s="114">
        <v>8800000</v>
      </c>
      <c r="G42" s="115"/>
      <c r="H42" s="116"/>
      <c r="I42" s="114">
        <v>9086503.0399999991</v>
      </c>
      <c r="J42" s="116"/>
      <c r="K42" s="30">
        <f t="shared" si="2"/>
        <v>1.0325571636363635</v>
      </c>
      <c r="L42" s="70">
        <v>9200000</v>
      </c>
      <c r="M42" s="69"/>
      <c r="N42" s="104"/>
    </row>
    <row r="43" spans="1:24" s="15" customFormat="1" ht="15.75" customHeight="1" thickBot="1" x14ac:dyDescent="0.3">
      <c r="B43" s="22"/>
      <c r="C43" s="212" t="s">
        <v>5</v>
      </c>
      <c r="D43" s="213"/>
      <c r="E43" s="214"/>
      <c r="F43" s="151">
        <f>SUM(F38,F39,F40,F41,F42)</f>
        <v>28789197</v>
      </c>
      <c r="G43" s="141"/>
      <c r="H43" s="152"/>
      <c r="I43" s="151">
        <f>SUM(I38,I39,I40,I41,I42)</f>
        <v>28689361.279999997</v>
      </c>
      <c r="J43" s="152"/>
      <c r="K43" s="52">
        <f t="shared" si="2"/>
        <v>0.99653218115114495</v>
      </c>
      <c r="L43" s="53">
        <f>SUM(L37:L42)</f>
        <v>29963302</v>
      </c>
      <c r="M43" s="54"/>
      <c r="N43" s="105"/>
      <c r="V43" s="24"/>
      <c r="W43" s="24"/>
      <c r="X43" s="24"/>
    </row>
    <row r="44" spans="1:24" s="15" customFormat="1" ht="26.25" customHeight="1" thickBot="1" x14ac:dyDescent="0.3">
      <c r="B44" s="25" t="s">
        <v>52</v>
      </c>
      <c r="C44" s="191" t="s">
        <v>6</v>
      </c>
      <c r="D44" s="192"/>
      <c r="E44" s="192"/>
      <c r="F44" s="192"/>
      <c r="G44" s="192"/>
      <c r="H44" s="192"/>
      <c r="I44" s="192"/>
      <c r="J44" s="192"/>
      <c r="K44" s="71"/>
      <c r="L44" s="72"/>
      <c r="M44" s="73"/>
      <c r="N44" s="106"/>
      <c r="X44" s="24"/>
    </row>
    <row r="45" spans="1:24" s="15" customFormat="1" ht="26.25" customHeight="1" x14ac:dyDescent="0.25">
      <c r="B45" s="28">
        <v>1</v>
      </c>
      <c r="C45" s="174" t="s">
        <v>7</v>
      </c>
      <c r="D45" s="175"/>
      <c r="E45" s="175"/>
      <c r="F45" s="175"/>
      <c r="G45" s="175"/>
      <c r="H45" s="175"/>
      <c r="I45" s="175"/>
      <c r="J45" s="176"/>
      <c r="K45" s="74"/>
      <c r="L45" s="75"/>
      <c r="M45" s="76"/>
      <c r="N45" s="17"/>
      <c r="P45" s="98"/>
      <c r="V45" s="24"/>
    </row>
    <row r="46" spans="1:24" s="15" customFormat="1" ht="18.75" customHeight="1" x14ac:dyDescent="0.25">
      <c r="B46" s="9">
        <v>1.1000000000000001</v>
      </c>
      <c r="C46" s="153" t="s">
        <v>8</v>
      </c>
      <c r="D46" s="153"/>
      <c r="E46" s="153"/>
      <c r="F46" s="114">
        <v>5159568</v>
      </c>
      <c r="G46" s="124"/>
      <c r="H46" s="117"/>
      <c r="I46" s="155">
        <v>5145572.3600000003</v>
      </c>
      <c r="J46" s="156"/>
      <c r="K46" s="77">
        <f t="shared" ref="K46:K47" si="3">SUM(I46/F46)*100%</f>
        <v>0.99728743956858412</v>
      </c>
      <c r="L46" s="78">
        <v>5191568</v>
      </c>
      <c r="M46" s="79"/>
      <c r="N46" s="107"/>
    </row>
    <row r="47" spans="1:24" s="15" customFormat="1" ht="21" customHeight="1" x14ac:dyDescent="0.25">
      <c r="B47" s="9">
        <v>1.2</v>
      </c>
      <c r="C47" s="121" t="s">
        <v>9</v>
      </c>
      <c r="D47" s="122"/>
      <c r="E47" s="123"/>
      <c r="F47" s="155">
        <v>1558189</v>
      </c>
      <c r="G47" s="148"/>
      <c r="H47" s="156"/>
      <c r="I47" s="155">
        <v>1552916</v>
      </c>
      <c r="J47" s="156"/>
      <c r="K47" s="77">
        <f t="shared" si="3"/>
        <v>0.99661594325207015</v>
      </c>
      <c r="L47" s="78">
        <v>1567854</v>
      </c>
      <c r="M47" s="80"/>
      <c r="N47" s="104"/>
    </row>
    <row r="48" spans="1:24" s="15" customFormat="1" ht="18.75" customHeight="1" x14ac:dyDescent="0.25">
      <c r="B48" s="29">
        <v>2</v>
      </c>
      <c r="C48" s="132" t="s">
        <v>10</v>
      </c>
      <c r="D48" s="133"/>
      <c r="E48" s="133"/>
      <c r="F48" s="133"/>
      <c r="G48" s="133"/>
      <c r="H48" s="133"/>
      <c r="I48" s="133"/>
      <c r="J48" s="134"/>
      <c r="K48" s="81"/>
      <c r="L48" s="82"/>
      <c r="M48" s="83"/>
      <c r="N48" s="17"/>
    </row>
    <row r="49" spans="2:16" s="15" customFormat="1" ht="25.5" customHeight="1" x14ac:dyDescent="0.25">
      <c r="B49" s="9">
        <v>2.1</v>
      </c>
      <c r="C49" s="121" t="s">
        <v>11</v>
      </c>
      <c r="D49" s="122"/>
      <c r="E49" s="123"/>
      <c r="F49" s="114">
        <v>990000</v>
      </c>
      <c r="G49" s="124"/>
      <c r="H49" s="117"/>
      <c r="I49" s="114">
        <v>937167.78</v>
      </c>
      <c r="J49" s="117"/>
      <c r="K49" s="30">
        <f t="shared" ref="K49:K64" si="4">SUM(I49/F49)*100%</f>
        <v>0.9466341212121212</v>
      </c>
      <c r="L49" s="41">
        <v>990000</v>
      </c>
      <c r="M49" s="45" t="s">
        <v>68</v>
      </c>
      <c r="N49" s="104"/>
    </row>
    <row r="50" spans="2:16" s="15" customFormat="1" ht="21" customHeight="1" x14ac:dyDescent="0.25">
      <c r="B50" s="9">
        <v>2.2000000000000002</v>
      </c>
      <c r="C50" s="121" t="s">
        <v>36</v>
      </c>
      <c r="D50" s="122"/>
      <c r="E50" s="123"/>
      <c r="F50" s="114">
        <v>765120</v>
      </c>
      <c r="G50" s="124"/>
      <c r="H50" s="117"/>
      <c r="I50" s="114">
        <v>765120</v>
      </c>
      <c r="J50" s="117"/>
      <c r="K50" s="30">
        <f t="shared" si="4"/>
        <v>1</v>
      </c>
      <c r="L50" s="41">
        <v>765120</v>
      </c>
      <c r="M50" s="45"/>
      <c r="N50" s="104"/>
    </row>
    <row r="51" spans="2:16" s="15" customFormat="1" ht="25.5" customHeight="1" x14ac:dyDescent="0.25">
      <c r="B51" s="9">
        <v>2.4</v>
      </c>
      <c r="C51" s="121" t="s">
        <v>54</v>
      </c>
      <c r="D51" s="125"/>
      <c r="E51" s="126"/>
      <c r="F51" s="114">
        <v>338796</v>
      </c>
      <c r="G51" s="115"/>
      <c r="H51" s="116"/>
      <c r="I51" s="114">
        <v>338796</v>
      </c>
      <c r="J51" s="116"/>
      <c r="K51" s="30">
        <f t="shared" si="4"/>
        <v>1</v>
      </c>
      <c r="L51" s="41">
        <v>338796</v>
      </c>
      <c r="M51" s="45"/>
      <c r="N51" s="104"/>
    </row>
    <row r="52" spans="2:16" s="15" customFormat="1" ht="24.75" customHeight="1" x14ac:dyDescent="0.25">
      <c r="B52" s="9">
        <v>2.5</v>
      </c>
      <c r="C52" s="121" t="s">
        <v>12</v>
      </c>
      <c r="D52" s="125"/>
      <c r="E52" s="126"/>
      <c r="F52" s="114">
        <v>21000</v>
      </c>
      <c r="G52" s="115"/>
      <c r="H52" s="116"/>
      <c r="I52" s="114">
        <v>21000</v>
      </c>
      <c r="J52" s="116"/>
      <c r="K52" s="30">
        <f t="shared" si="4"/>
        <v>1</v>
      </c>
      <c r="L52" s="41">
        <v>21000</v>
      </c>
      <c r="M52" s="45"/>
      <c r="N52" s="104"/>
    </row>
    <row r="53" spans="2:16" s="15" customFormat="1" ht="19.5" customHeight="1" x14ac:dyDescent="0.25">
      <c r="B53" s="9">
        <v>2.6</v>
      </c>
      <c r="C53" s="121" t="s">
        <v>13</v>
      </c>
      <c r="D53" s="122"/>
      <c r="E53" s="123"/>
      <c r="F53" s="114">
        <v>22000</v>
      </c>
      <c r="G53" s="124"/>
      <c r="H53" s="117"/>
      <c r="I53" s="114">
        <v>4060</v>
      </c>
      <c r="J53" s="117"/>
      <c r="K53" s="30">
        <f t="shared" si="4"/>
        <v>0.18454545454545454</v>
      </c>
      <c r="L53" s="41">
        <v>22000</v>
      </c>
      <c r="M53" s="45"/>
      <c r="N53" s="104"/>
    </row>
    <row r="54" spans="2:16" s="15" customFormat="1" ht="22.5" customHeight="1" x14ac:dyDescent="0.25">
      <c r="B54" s="9">
        <v>2.7</v>
      </c>
      <c r="C54" s="121" t="s">
        <v>46</v>
      </c>
      <c r="D54" s="122"/>
      <c r="E54" s="123"/>
      <c r="F54" s="114">
        <v>103824</v>
      </c>
      <c r="G54" s="124"/>
      <c r="H54" s="117"/>
      <c r="I54" s="114">
        <v>103824</v>
      </c>
      <c r="J54" s="117"/>
      <c r="K54" s="30">
        <f t="shared" si="4"/>
        <v>1</v>
      </c>
      <c r="L54" s="41">
        <v>103824</v>
      </c>
      <c r="M54" s="45"/>
      <c r="N54" s="104"/>
    </row>
    <row r="55" spans="2:16" s="15" customFormat="1" ht="21" customHeight="1" x14ac:dyDescent="0.25">
      <c r="B55" s="9">
        <v>2.8</v>
      </c>
      <c r="C55" s="121" t="s">
        <v>14</v>
      </c>
      <c r="D55" s="122"/>
      <c r="E55" s="123"/>
      <c r="F55" s="157">
        <v>666500</v>
      </c>
      <c r="G55" s="158"/>
      <c r="H55" s="159"/>
      <c r="I55" s="157">
        <f>SUM(I56,I57,I58,I59,I60)</f>
        <v>630650</v>
      </c>
      <c r="J55" s="159"/>
      <c r="K55" s="30">
        <f t="shared" si="4"/>
        <v>0.94621155288822201</v>
      </c>
      <c r="L55" s="94">
        <v>1023440</v>
      </c>
      <c r="M55" s="45"/>
      <c r="N55" s="104"/>
    </row>
    <row r="56" spans="2:16" s="15" customFormat="1" ht="37.5" customHeight="1" x14ac:dyDescent="0.25">
      <c r="B56" s="9" t="s">
        <v>47</v>
      </c>
      <c r="C56" s="121" t="s">
        <v>65</v>
      </c>
      <c r="D56" s="125"/>
      <c r="E56" s="126"/>
      <c r="F56" s="114">
        <v>100000</v>
      </c>
      <c r="G56" s="115"/>
      <c r="H56" s="116"/>
      <c r="I56" s="114">
        <v>68650</v>
      </c>
      <c r="J56" s="116"/>
      <c r="K56" s="30">
        <f>SUM(I56/F56)*100%</f>
        <v>0.6865</v>
      </c>
      <c r="L56" s="41"/>
      <c r="M56" s="45" t="s">
        <v>64</v>
      </c>
      <c r="N56" s="104"/>
    </row>
    <row r="57" spans="2:16" s="15" customFormat="1" ht="21" customHeight="1" x14ac:dyDescent="0.25">
      <c r="B57" s="9" t="s">
        <v>48</v>
      </c>
      <c r="C57" s="121" t="s">
        <v>63</v>
      </c>
      <c r="D57" s="125"/>
      <c r="E57" s="126"/>
      <c r="F57" s="114">
        <v>4500</v>
      </c>
      <c r="G57" s="115"/>
      <c r="H57" s="116"/>
      <c r="I57" s="114">
        <v>0</v>
      </c>
      <c r="J57" s="116"/>
      <c r="K57" s="30">
        <f t="shared" si="4"/>
        <v>0</v>
      </c>
      <c r="L57" s="41"/>
      <c r="M57" s="45"/>
      <c r="N57" s="104"/>
    </row>
    <row r="58" spans="2:16" s="15" customFormat="1" ht="24.75" customHeight="1" x14ac:dyDescent="0.25">
      <c r="B58" s="9" t="s">
        <v>49</v>
      </c>
      <c r="C58" s="121" t="s">
        <v>66</v>
      </c>
      <c r="D58" s="125"/>
      <c r="E58" s="126"/>
      <c r="F58" s="114">
        <v>20000</v>
      </c>
      <c r="G58" s="115"/>
      <c r="H58" s="116"/>
      <c r="I58" s="114">
        <v>20000</v>
      </c>
      <c r="J58" s="116"/>
      <c r="K58" s="30">
        <f t="shared" si="4"/>
        <v>1</v>
      </c>
      <c r="L58" s="41"/>
      <c r="M58" s="45" t="s">
        <v>64</v>
      </c>
      <c r="N58" s="104"/>
    </row>
    <row r="59" spans="2:16" s="15" customFormat="1" ht="48" customHeight="1" x14ac:dyDescent="0.25">
      <c r="B59" s="9" t="s">
        <v>50</v>
      </c>
      <c r="C59" s="111" t="s">
        <v>95</v>
      </c>
      <c r="D59" s="112"/>
      <c r="E59" s="113"/>
      <c r="F59" s="114">
        <v>20000</v>
      </c>
      <c r="G59" s="115"/>
      <c r="H59" s="116"/>
      <c r="I59" s="114">
        <v>20000</v>
      </c>
      <c r="J59" s="117"/>
      <c r="K59" s="30">
        <f t="shared" si="4"/>
        <v>1</v>
      </c>
      <c r="L59" s="41"/>
      <c r="M59" s="45"/>
      <c r="N59" s="104"/>
      <c r="P59" s="98"/>
    </row>
    <row r="60" spans="2:16" s="15" customFormat="1" ht="48" customHeight="1" x14ac:dyDescent="0.25">
      <c r="B60" s="9" t="s">
        <v>72</v>
      </c>
      <c r="C60" s="111" t="s">
        <v>96</v>
      </c>
      <c r="D60" s="112"/>
      <c r="E60" s="113"/>
      <c r="F60" s="114">
        <v>522000</v>
      </c>
      <c r="G60" s="115"/>
      <c r="H60" s="116"/>
      <c r="I60" s="114">
        <v>522000</v>
      </c>
      <c r="J60" s="117"/>
      <c r="K60" s="30">
        <f t="shared" ref="K60" si="5">SUM(I60/F60)*100%</f>
        <v>1</v>
      </c>
      <c r="L60" s="41"/>
      <c r="M60" s="45"/>
      <c r="N60" s="104"/>
      <c r="P60" s="98"/>
    </row>
    <row r="61" spans="2:16" s="15" customFormat="1" ht="48" customHeight="1" x14ac:dyDescent="0.25">
      <c r="B61" s="10">
        <v>2.1</v>
      </c>
      <c r="C61" s="121" t="s">
        <v>15</v>
      </c>
      <c r="D61" s="122"/>
      <c r="E61" s="123"/>
      <c r="F61" s="114">
        <v>225000</v>
      </c>
      <c r="G61" s="124"/>
      <c r="H61" s="117"/>
      <c r="I61" s="114">
        <v>225000</v>
      </c>
      <c r="J61" s="117"/>
      <c r="K61" s="30">
        <f t="shared" si="4"/>
        <v>1</v>
      </c>
      <c r="L61" s="41">
        <v>260000</v>
      </c>
      <c r="M61" s="45"/>
      <c r="N61" s="104"/>
      <c r="P61" s="98"/>
    </row>
    <row r="62" spans="2:16" s="15" customFormat="1" ht="48" customHeight="1" x14ac:dyDescent="0.25">
      <c r="B62" s="10">
        <v>2.11</v>
      </c>
      <c r="C62" s="121" t="s">
        <v>53</v>
      </c>
      <c r="D62" s="125"/>
      <c r="E62" s="126"/>
      <c r="F62" s="114">
        <v>5000</v>
      </c>
      <c r="G62" s="115"/>
      <c r="H62" s="116"/>
      <c r="I62" s="114">
        <v>5000</v>
      </c>
      <c r="J62" s="116"/>
      <c r="K62" s="30">
        <f t="shared" si="4"/>
        <v>1</v>
      </c>
      <c r="L62" s="41">
        <v>15000</v>
      </c>
      <c r="M62" s="45"/>
      <c r="N62" s="104"/>
      <c r="P62" s="98"/>
    </row>
    <row r="63" spans="2:16" s="15" customFormat="1" ht="48" customHeight="1" x14ac:dyDescent="0.25">
      <c r="B63" s="9">
        <v>2.12</v>
      </c>
      <c r="C63" s="121" t="s">
        <v>16</v>
      </c>
      <c r="D63" s="122"/>
      <c r="E63" s="123"/>
      <c r="F63" s="114">
        <v>420000</v>
      </c>
      <c r="G63" s="124"/>
      <c r="H63" s="117"/>
      <c r="I63" s="114">
        <v>400000</v>
      </c>
      <c r="J63" s="117"/>
      <c r="K63" s="30">
        <f t="shared" si="4"/>
        <v>0.95238095238095233</v>
      </c>
      <c r="L63" s="41">
        <v>350000</v>
      </c>
      <c r="M63" s="45"/>
      <c r="N63" s="104"/>
      <c r="P63" s="98"/>
    </row>
    <row r="64" spans="2:16" s="15" customFormat="1" ht="21" customHeight="1" thickBot="1" x14ac:dyDescent="0.3">
      <c r="B64" s="99"/>
      <c r="C64" s="160" t="s">
        <v>17</v>
      </c>
      <c r="D64" s="161"/>
      <c r="E64" s="161"/>
      <c r="F64" s="151">
        <f>SUM(F46,F47,F49,F50,F51,F52,F53,F54,F55,F61,F62,F63)</f>
        <v>10274997</v>
      </c>
      <c r="G64" s="141"/>
      <c r="H64" s="152"/>
      <c r="I64" s="151">
        <f>SUM(I63,I62,I61,I55,I54,I53,I52,I51,I50,I49,I47,I46)</f>
        <v>10129106.140000001</v>
      </c>
      <c r="J64" s="152"/>
      <c r="K64" s="84">
        <f t="shared" si="4"/>
        <v>0.98580137201013296</v>
      </c>
      <c r="L64" s="85">
        <f>SUM(L46:L63)</f>
        <v>10648602</v>
      </c>
      <c r="M64" s="86"/>
      <c r="N64" s="104"/>
    </row>
    <row r="65" spans="2:23" s="15" customFormat="1" ht="30" customHeight="1" thickBot="1" x14ac:dyDescent="0.3">
      <c r="B65" s="32"/>
      <c r="F65" s="26"/>
      <c r="G65" s="26"/>
      <c r="H65" s="26"/>
      <c r="K65" s="87"/>
      <c r="L65" s="33"/>
      <c r="N65" s="104"/>
    </row>
    <row r="66" spans="2:23" s="15" customFormat="1" ht="20.100000000000001" customHeight="1" thickBot="1" x14ac:dyDescent="0.3">
      <c r="B66" s="25">
        <v>3</v>
      </c>
      <c r="C66" s="129" t="s">
        <v>18</v>
      </c>
      <c r="D66" s="130"/>
      <c r="E66" s="130"/>
      <c r="F66" s="130"/>
      <c r="G66" s="130"/>
      <c r="H66" s="130"/>
      <c r="I66" s="130"/>
      <c r="J66" s="130"/>
      <c r="K66" s="88"/>
      <c r="L66" s="89"/>
      <c r="M66" s="90"/>
      <c r="N66" s="104"/>
    </row>
    <row r="67" spans="2:23" s="15" customFormat="1" ht="20.100000000000001" customHeight="1" x14ac:dyDescent="0.25">
      <c r="B67" s="11">
        <v>3.1</v>
      </c>
      <c r="C67" s="142" t="s">
        <v>19</v>
      </c>
      <c r="D67" s="143"/>
      <c r="E67" s="144"/>
      <c r="F67" s="145">
        <v>3240000</v>
      </c>
      <c r="G67" s="146"/>
      <c r="H67" s="147"/>
      <c r="I67" s="148">
        <v>2970000</v>
      </c>
      <c r="J67" s="148"/>
      <c r="K67" s="77">
        <f t="shared" ref="K67:K80" si="6">SUM(I67/F67)*100%</f>
        <v>0.91666666666666663</v>
      </c>
      <c r="L67" s="78">
        <v>3240000</v>
      </c>
      <c r="M67" s="80" t="s">
        <v>97</v>
      </c>
      <c r="N67" s="104"/>
      <c r="Q67" s="24"/>
    </row>
    <row r="68" spans="2:23" s="15" customFormat="1" ht="25.5" customHeight="1" x14ac:dyDescent="0.25">
      <c r="B68" s="9">
        <v>3.2</v>
      </c>
      <c r="C68" s="121" t="s">
        <v>20</v>
      </c>
      <c r="D68" s="125"/>
      <c r="E68" s="126"/>
      <c r="F68" s="114">
        <v>2200</v>
      </c>
      <c r="G68" s="115"/>
      <c r="H68" s="116"/>
      <c r="I68" s="124">
        <v>3000</v>
      </c>
      <c r="J68" s="115"/>
      <c r="K68" s="30">
        <f t="shared" si="6"/>
        <v>1.3636363636363635</v>
      </c>
      <c r="L68" s="41">
        <v>5000</v>
      </c>
      <c r="M68" s="45"/>
      <c r="N68" s="17"/>
    </row>
    <row r="69" spans="2:23" s="15" customFormat="1" ht="25.5" customHeight="1" x14ac:dyDescent="0.25">
      <c r="B69" s="9">
        <v>3.3</v>
      </c>
      <c r="C69" s="121" t="s">
        <v>56</v>
      </c>
      <c r="D69" s="122"/>
      <c r="E69" s="123"/>
      <c r="F69" s="114">
        <v>50000</v>
      </c>
      <c r="G69" s="124"/>
      <c r="H69" s="117"/>
      <c r="I69" s="124">
        <v>49000</v>
      </c>
      <c r="J69" s="124"/>
      <c r="K69" s="30">
        <f t="shared" si="6"/>
        <v>0.98</v>
      </c>
      <c r="L69" s="41">
        <v>50000</v>
      </c>
      <c r="M69" s="45"/>
    </row>
    <row r="70" spans="2:23" s="15" customFormat="1" ht="15" customHeight="1" x14ac:dyDescent="0.25">
      <c r="B70" s="9">
        <v>3.5</v>
      </c>
      <c r="C70" s="121" t="s">
        <v>21</v>
      </c>
      <c r="D70" s="122"/>
      <c r="E70" s="123"/>
      <c r="F70" s="114">
        <v>70000</v>
      </c>
      <c r="G70" s="124"/>
      <c r="H70" s="117"/>
      <c r="I70" s="124">
        <v>71405</v>
      </c>
      <c r="J70" s="124"/>
      <c r="K70" s="30">
        <f t="shared" si="6"/>
        <v>1.0200714285714285</v>
      </c>
      <c r="L70" s="41">
        <v>70000</v>
      </c>
      <c r="M70" s="45"/>
      <c r="N70" s="17"/>
      <c r="P70" s="24"/>
    </row>
    <row r="71" spans="2:23" s="15" customFormat="1" ht="24.95" customHeight="1" x14ac:dyDescent="0.25">
      <c r="B71" s="9">
        <v>3.6</v>
      </c>
      <c r="C71" s="121" t="s">
        <v>27</v>
      </c>
      <c r="D71" s="122"/>
      <c r="E71" s="123"/>
      <c r="F71" s="114">
        <v>135000</v>
      </c>
      <c r="G71" s="124"/>
      <c r="H71" s="117"/>
      <c r="I71" s="124">
        <v>132344</v>
      </c>
      <c r="J71" s="124"/>
      <c r="K71" s="30">
        <f t="shared" si="6"/>
        <v>0.98032592592592593</v>
      </c>
      <c r="L71" s="41">
        <v>170000</v>
      </c>
      <c r="M71" s="91"/>
      <c r="N71" s="104"/>
    </row>
    <row r="72" spans="2:23" s="15" customFormat="1" ht="21" customHeight="1" x14ac:dyDescent="0.25">
      <c r="B72" s="12">
        <v>4</v>
      </c>
      <c r="C72" s="132" t="s">
        <v>22</v>
      </c>
      <c r="D72" s="133"/>
      <c r="E72" s="134"/>
      <c r="F72" s="132"/>
      <c r="G72" s="133"/>
      <c r="H72" s="134"/>
      <c r="I72" s="133"/>
      <c r="J72" s="133"/>
      <c r="K72" s="81"/>
      <c r="L72" s="82"/>
      <c r="M72" s="83"/>
      <c r="N72" s="104"/>
      <c r="W72" s="24"/>
    </row>
    <row r="73" spans="2:23" s="15" customFormat="1" ht="20.100000000000001" customHeight="1" x14ac:dyDescent="0.25">
      <c r="B73" s="9">
        <v>4.0999999999999996</v>
      </c>
      <c r="C73" s="121" t="s">
        <v>23</v>
      </c>
      <c r="D73" s="122"/>
      <c r="E73" s="123"/>
      <c r="F73" s="114">
        <v>110000</v>
      </c>
      <c r="G73" s="124"/>
      <c r="H73" s="117"/>
      <c r="I73" s="124">
        <v>71000</v>
      </c>
      <c r="J73" s="124"/>
      <c r="K73" s="30">
        <f t="shared" si="6"/>
        <v>0.6454545454545455</v>
      </c>
      <c r="L73" s="41">
        <v>78200</v>
      </c>
      <c r="M73" s="45"/>
      <c r="N73" s="104"/>
    </row>
    <row r="74" spans="2:23" s="15" customFormat="1" ht="20.100000000000001" customHeight="1" x14ac:dyDescent="0.25">
      <c r="B74" s="9">
        <v>4.3</v>
      </c>
      <c r="C74" s="121" t="s">
        <v>24</v>
      </c>
      <c r="D74" s="122"/>
      <c r="E74" s="123"/>
      <c r="F74" s="114">
        <v>85000</v>
      </c>
      <c r="G74" s="124"/>
      <c r="H74" s="117"/>
      <c r="I74" s="124">
        <v>61654.76</v>
      </c>
      <c r="J74" s="124"/>
      <c r="K74" s="30">
        <f t="shared" si="6"/>
        <v>0.72535011764705881</v>
      </c>
      <c r="L74" s="41">
        <v>85000</v>
      </c>
      <c r="M74" s="45"/>
      <c r="N74" s="104"/>
    </row>
    <row r="75" spans="2:23" s="15" customFormat="1" ht="20.100000000000001" customHeight="1" x14ac:dyDescent="0.25">
      <c r="B75" s="9">
        <v>4.4000000000000004</v>
      </c>
      <c r="C75" s="121" t="s">
        <v>25</v>
      </c>
      <c r="D75" s="122"/>
      <c r="E75" s="123"/>
      <c r="F75" s="114">
        <v>522000</v>
      </c>
      <c r="G75" s="124"/>
      <c r="H75" s="117"/>
      <c r="I75" s="124">
        <v>499285</v>
      </c>
      <c r="J75" s="124"/>
      <c r="K75" s="30">
        <f t="shared" si="6"/>
        <v>0.9564846743295019</v>
      </c>
      <c r="L75" s="41">
        <v>522000</v>
      </c>
      <c r="M75" s="45"/>
      <c r="N75" s="108"/>
    </row>
    <row r="76" spans="2:23" s="15" customFormat="1" ht="22.5" customHeight="1" x14ac:dyDescent="0.25">
      <c r="B76" s="9">
        <v>4.5</v>
      </c>
      <c r="C76" s="121" t="s">
        <v>57</v>
      </c>
      <c r="D76" s="122"/>
      <c r="E76" s="123"/>
      <c r="F76" s="114">
        <v>1015000</v>
      </c>
      <c r="G76" s="124"/>
      <c r="H76" s="117"/>
      <c r="I76" s="124">
        <v>867291</v>
      </c>
      <c r="J76" s="124"/>
      <c r="K76" s="30">
        <f t="shared" si="6"/>
        <v>0.85447389162561571</v>
      </c>
      <c r="L76" s="41">
        <v>1540000</v>
      </c>
      <c r="M76" s="91"/>
      <c r="N76" s="17"/>
    </row>
    <row r="77" spans="2:23" s="15" customFormat="1" ht="15" customHeight="1" x14ac:dyDescent="0.25">
      <c r="B77" s="9">
        <v>4.5999999999999996</v>
      </c>
      <c r="C77" s="121" t="s">
        <v>26</v>
      </c>
      <c r="D77" s="122"/>
      <c r="E77" s="123"/>
      <c r="F77" s="114">
        <v>85000</v>
      </c>
      <c r="G77" s="124"/>
      <c r="H77" s="117"/>
      <c r="I77" s="124">
        <v>87064</v>
      </c>
      <c r="J77" s="124"/>
      <c r="K77" s="30">
        <f t="shared" si="6"/>
        <v>1.0242823529411764</v>
      </c>
      <c r="L77" s="41">
        <v>90000</v>
      </c>
      <c r="M77" s="92"/>
      <c r="N77" s="104"/>
      <c r="W77" s="24"/>
    </row>
    <row r="78" spans="2:23" s="15" customFormat="1" ht="15.75" customHeight="1" x14ac:dyDescent="0.25">
      <c r="B78" s="31"/>
      <c r="C78" s="132" t="s">
        <v>39</v>
      </c>
      <c r="D78" s="133"/>
      <c r="E78" s="134"/>
      <c r="F78" s="157">
        <f>SUM(F67:H77)</f>
        <v>5314200</v>
      </c>
      <c r="G78" s="158"/>
      <c r="H78" s="159"/>
      <c r="I78" s="158">
        <f>SUM(I67:J77)</f>
        <v>4812043.76</v>
      </c>
      <c r="J78" s="158"/>
      <c r="K78" s="93">
        <f>SUM(I78/F78)*100%</f>
        <v>0.90550671032328478</v>
      </c>
      <c r="L78" s="94">
        <f>SUM(L67:L77)</f>
        <v>5850200</v>
      </c>
      <c r="M78" s="83"/>
      <c r="N78" s="104"/>
    </row>
    <row r="79" spans="2:23" s="15" customFormat="1" ht="15.75" customHeight="1" thickBot="1" x14ac:dyDescent="0.3">
      <c r="B79" s="29">
        <v>5</v>
      </c>
      <c r="C79" s="135" t="s">
        <v>40</v>
      </c>
      <c r="D79" s="136"/>
      <c r="E79" s="137"/>
      <c r="F79" s="138">
        <f>SUM(F64,F78)</f>
        <v>15589197</v>
      </c>
      <c r="G79" s="139"/>
      <c r="H79" s="140"/>
      <c r="I79" s="141">
        <f>SUM(I64,I78)</f>
        <v>14941149.9</v>
      </c>
      <c r="J79" s="141"/>
      <c r="K79" s="84">
        <f t="shared" si="6"/>
        <v>0.95842973182005464</v>
      </c>
      <c r="L79" s="53">
        <f>SUM(L64+L78)</f>
        <v>16498802</v>
      </c>
      <c r="M79" s="86"/>
      <c r="N79" s="104"/>
    </row>
    <row r="80" spans="2:23" s="15" customFormat="1" ht="24" customHeight="1" thickBot="1" x14ac:dyDescent="0.3">
      <c r="B80" s="29">
        <v>6</v>
      </c>
      <c r="C80" s="135" t="s">
        <v>60</v>
      </c>
      <c r="D80" s="136"/>
      <c r="E80" s="137"/>
      <c r="F80" s="138">
        <f>SUM(F29)</f>
        <v>3856000</v>
      </c>
      <c r="G80" s="139"/>
      <c r="H80" s="140"/>
      <c r="I80" s="141">
        <f>SUM(I29)</f>
        <v>4363331</v>
      </c>
      <c r="J80" s="141"/>
      <c r="K80" s="84">
        <f t="shared" si="6"/>
        <v>1.1315692427385893</v>
      </c>
      <c r="L80" s="53">
        <v>5984800</v>
      </c>
      <c r="M80" s="86"/>
      <c r="N80" s="108"/>
    </row>
    <row r="81" spans="1:25" s="15" customFormat="1" ht="15" customHeight="1" thickBot="1" x14ac:dyDescent="0.3">
      <c r="B81" s="25">
        <v>7</v>
      </c>
      <c r="C81" s="129" t="s">
        <v>28</v>
      </c>
      <c r="D81" s="130"/>
      <c r="E81" s="130"/>
      <c r="F81" s="130"/>
      <c r="G81" s="130"/>
      <c r="H81" s="130"/>
      <c r="I81" s="130"/>
      <c r="J81" s="131"/>
      <c r="K81" s="88"/>
      <c r="L81" s="89"/>
      <c r="M81" s="90"/>
      <c r="N81" s="107"/>
      <c r="Q81" s="33"/>
    </row>
    <row r="82" spans="1:25" s="15" customFormat="1" ht="15" customHeight="1" x14ac:dyDescent="0.25">
      <c r="B82" s="9"/>
      <c r="C82" s="153" t="s">
        <v>29</v>
      </c>
      <c r="D82" s="153"/>
      <c r="E82" s="154"/>
      <c r="F82" s="155"/>
      <c r="G82" s="148"/>
      <c r="H82" s="156"/>
      <c r="I82" s="155">
        <v>5655206.5800000001</v>
      </c>
      <c r="J82" s="148"/>
      <c r="K82" s="77"/>
      <c r="L82" s="78"/>
      <c r="M82" s="95"/>
      <c r="N82" s="17"/>
    </row>
    <row r="83" spans="1:25" s="15" customFormat="1" ht="15.75" customHeight="1" x14ac:dyDescent="0.25">
      <c r="B83" s="9"/>
      <c r="C83" s="122" t="s">
        <v>30</v>
      </c>
      <c r="D83" s="122"/>
      <c r="E83" s="123"/>
      <c r="F83" s="114"/>
      <c r="G83" s="124"/>
      <c r="H83" s="117"/>
      <c r="I83" s="114">
        <v>1547329.67</v>
      </c>
      <c r="J83" s="124"/>
      <c r="K83" s="30"/>
      <c r="L83" s="41"/>
      <c r="M83" s="97"/>
      <c r="N83" s="17"/>
    </row>
    <row r="84" spans="1:25" s="15" customFormat="1" ht="15.75" customHeight="1" x14ac:dyDescent="0.25">
      <c r="B84" s="9"/>
      <c r="C84" s="122" t="s">
        <v>31</v>
      </c>
      <c r="D84" s="122"/>
      <c r="E84" s="123"/>
      <c r="F84" s="114"/>
      <c r="G84" s="124"/>
      <c r="H84" s="117"/>
      <c r="I84" s="114">
        <v>1481805.79</v>
      </c>
      <c r="J84" s="124"/>
      <c r="K84" s="30"/>
      <c r="L84" s="41"/>
      <c r="M84" s="83"/>
      <c r="N84" s="17"/>
      <c r="X84" s="24"/>
      <c r="Y84" s="24"/>
    </row>
    <row r="85" spans="1:25" s="15" customFormat="1" ht="15.75" customHeight="1" x14ac:dyDescent="0.25">
      <c r="B85" s="13"/>
      <c r="C85" s="122" t="s">
        <v>32</v>
      </c>
      <c r="D85" s="125"/>
      <c r="E85" s="126"/>
      <c r="F85" s="114"/>
      <c r="G85" s="115"/>
      <c r="H85" s="116"/>
      <c r="I85" s="114">
        <v>802161.06</v>
      </c>
      <c r="J85" s="115"/>
      <c r="K85" s="30"/>
      <c r="L85" s="41"/>
      <c r="M85" s="83"/>
      <c r="N85" s="17"/>
      <c r="W85" s="24"/>
      <c r="X85" s="24"/>
      <c r="Y85" s="24"/>
    </row>
    <row r="86" spans="1:25" s="15" customFormat="1" ht="15.75" thickBot="1" x14ac:dyDescent="0.3">
      <c r="B86" s="14"/>
      <c r="C86" s="136" t="s">
        <v>58</v>
      </c>
      <c r="D86" s="136"/>
      <c r="E86" s="136"/>
      <c r="F86" s="151">
        <v>8800000</v>
      </c>
      <c r="G86" s="141"/>
      <c r="H86" s="152"/>
      <c r="I86" s="151">
        <f>SUM(I82:J85)</f>
        <v>9486503.0999999996</v>
      </c>
      <c r="J86" s="141"/>
      <c r="K86" s="84">
        <f t="shared" ref="K86" si="7">SUM(I86/F86)*100%</f>
        <v>1.078011715909091</v>
      </c>
      <c r="L86" s="53">
        <v>9200000</v>
      </c>
      <c r="M86" s="86"/>
      <c r="N86" s="109"/>
    </row>
    <row r="87" spans="1:25" s="15" customFormat="1" ht="26.25" customHeight="1" thickBot="1" x14ac:dyDescent="0.3">
      <c r="B87" s="25">
        <v>8</v>
      </c>
      <c r="C87" s="135" t="s">
        <v>59</v>
      </c>
      <c r="D87" s="136"/>
      <c r="E87" s="137"/>
      <c r="F87" s="138">
        <f>SUM(F79+F80+F86)</f>
        <v>28245197</v>
      </c>
      <c r="G87" s="139"/>
      <c r="H87" s="140"/>
      <c r="I87" s="141">
        <f>SUM(I79+I80+I86)</f>
        <v>28790984</v>
      </c>
      <c r="J87" s="141"/>
      <c r="K87" s="84"/>
      <c r="L87" s="53">
        <f>L79+L80+L86</f>
        <v>31683602</v>
      </c>
      <c r="M87" s="86"/>
      <c r="N87" s="39"/>
    </row>
    <row r="88" spans="1:25" s="15" customFormat="1" ht="20.100000000000001" customHeight="1" x14ac:dyDescent="0.25">
      <c r="B88" s="32"/>
      <c r="C88" s="17"/>
      <c r="D88" s="17"/>
      <c r="E88" s="17"/>
      <c r="F88" s="32"/>
      <c r="G88" s="32"/>
      <c r="H88" s="32"/>
      <c r="I88" s="17"/>
      <c r="J88" s="17"/>
      <c r="L88" s="17"/>
      <c r="M88" s="17"/>
      <c r="N88" s="17"/>
    </row>
    <row r="89" spans="1:25" s="15" customFormat="1" ht="20.100000000000001" customHeight="1" x14ac:dyDescent="0.25">
      <c r="B89" s="32"/>
      <c r="C89" s="17" t="s">
        <v>62</v>
      </c>
      <c r="D89" s="17"/>
      <c r="E89" s="42">
        <f>SUM(F79)-I79</f>
        <v>648047.09999999963</v>
      </c>
      <c r="F89" s="32"/>
      <c r="G89" s="32"/>
      <c r="H89" s="32"/>
      <c r="I89" s="17"/>
      <c r="J89" s="17"/>
      <c r="L89" s="17"/>
      <c r="M89" s="17"/>
      <c r="N89" s="17"/>
    </row>
    <row r="90" spans="1:25" s="15" customFormat="1" ht="20.100000000000001" customHeight="1" x14ac:dyDescent="0.25">
      <c r="B90" s="149" t="s">
        <v>33</v>
      </c>
      <c r="C90" s="150"/>
      <c r="D90" s="150"/>
      <c r="E90" s="150"/>
      <c r="F90" s="150"/>
      <c r="G90" s="150"/>
      <c r="H90" s="32"/>
      <c r="M90" s="34"/>
      <c r="N90" s="17"/>
    </row>
    <row r="91" spans="1:25" s="15" customFormat="1" ht="15.75" customHeight="1" x14ac:dyDescent="0.25">
      <c r="B91" s="32"/>
      <c r="C91" s="33"/>
      <c r="D91" s="35"/>
      <c r="E91" s="35"/>
      <c r="F91" s="26"/>
      <c r="G91" s="26"/>
      <c r="H91" s="26"/>
      <c r="M91" s="34"/>
      <c r="N91" s="17"/>
    </row>
    <row r="92" spans="1:25" s="15" customFormat="1" ht="15.75" customHeight="1" x14ac:dyDescent="0.25">
      <c r="C92" s="33">
        <v>64980</v>
      </c>
      <c r="D92" s="35" t="s">
        <v>61</v>
      </c>
      <c r="F92" s="26"/>
      <c r="G92" s="26"/>
      <c r="H92" s="26"/>
      <c r="I92" s="17"/>
      <c r="N92" s="17"/>
    </row>
    <row r="93" spans="1:25" s="15" customFormat="1" ht="15.75" customHeight="1" x14ac:dyDescent="0.25">
      <c r="B93" s="96" t="s">
        <v>34</v>
      </c>
      <c r="C93" s="36">
        <f>SUM(C91:C92)</f>
        <v>64980</v>
      </c>
      <c r="D93" s="37"/>
      <c r="E93" s="37"/>
      <c r="F93" s="38"/>
      <c r="G93" s="26"/>
      <c r="H93" s="26"/>
      <c r="N93" s="17"/>
    </row>
    <row r="94" spans="1:25" s="15" customFormat="1" ht="24.75" customHeight="1" x14ac:dyDescent="0.25">
      <c r="A94" s="17"/>
      <c r="B94" s="96"/>
      <c r="C94" s="36"/>
      <c r="D94" s="37"/>
      <c r="E94" s="37"/>
      <c r="F94" s="38"/>
      <c r="G94" s="26"/>
      <c r="H94" s="26"/>
      <c r="N94" s="34"/>
    </row>
    <row r="95" spans="1:25" s="15" customFormat="1" ht="18" customHeight="1" x14ac:dyDescent="0.25">
      <c r="B95" s="96"/>
      <c r="C95" s="36"/>
      <c r="D95" s="37"/>
      <c r="E95" s="37"/>
      <c r="F95" s="38"/>
      <c r="G95" s="26"/>
      <c r="H95" s="26"/>
      <c r="N95" s="34"/>
    </row>
    <row r="96" spans="1:25" s="15" customFormat="1" x14ac:dyDescent="0.25">
      <c r="B96" s="96"/>
      <c r="C96" s="36"/>
      <c r="D96" s="37"/>
      <c r="E96" s="37"/>
      <c r="F96" s="38"/>
      <c r="G96" s="26"/>
      <c r="H96" s="26"/>
    </row>
    <row r="97" spans="2:24" s="15" customFormat="1" x14ac:dyDescent="0.25">
      <c r="B97" s="24"/>
      <c r="F97" s="40"/>
    </row>
    <row r="98" spans="2:24" s="15" customFormat="1" ht="15.75" x14ac:dyDescent="0.25">
      <c r="D98" s="102" t="s">
        <v>69</v>
      </c>
      <c r="E98" s="102"/>
      <c r="F98" s="102"/>
      <c r="G98" s="102"/>
      <c r="H98" s="102"/>
      <c r="I98" s="102"/>
      <c r="J98" s="102"/>
      <c r="K98" s="102" t="s">
        <v>70</v>
      </c>
      <c r="L98" s="24"/>
    </row>
    <row r="99" spans="2:24" s="15" customFormat="1" x14ac:dyDescent="0.25"/>
    <row r="100" spans="2:24" s="15" customFormat="1" x14ac:dyDescent="0.25"/>
    <row r="101" spans="2:24" s="15" customFormat="1" x14ac:dyDescent="0.25"/>
    <row r="102" spans="2:24" s="15" customFormat="1" x14ac:dyDescent="0.25">
      <c r="I102" s="39"/>
      <c r="J102" s="39"/>
    </row>
    <row r="103" spans="2:24" s="15" customFormat="1" x14ac:dyDescent="0.25">
      <c r="X103" s="24"/>
    </row>
    <row r="104" spans="2:24" s="15" customFormat="1" x14ac:dyDescent="0.25"/>
    <row r="105" spans="2:24" s="15" customFormat="1" x14ac:dyDescent="0.25">
      <c r="F105" s="24"/>
      <c r="G105" s="24"/>
      <c r="H105" s="24"/>
      <c r="I105" s="24"/>
      <c r="J105" s="24"/>
    </row>
    <row r="106" spans="2:24" s="15" customFormat="1" x14ac:dyDescent="0.25"/>
    <row r="107" spans="2:24" s="15" customFormat="1" x14ac:dyDescent="0.25">
      <c r="P107" s="24"/>
    </row>
    <row r="108" spans="2:24" s="15" customFormat="1" x14ac:dyDescent="0.25"/>
    <row r="109" spans="2:24" s="15" customFormat="1" x14ac:dyDescent="0.25">
      <c r="P109" s="24"/>
    </row>
    <row r="110" spans="2:24" s="15" customFormat="1" x14ac:dyDescent="0.25"/>
    <row r="111" spans="2:24" s="15" customFormat="1" x14ac:dyDescent="0.25"/>
    <row r="112" spans="2:24" s="15" customFormat="1" x14ac:dyDescent="0.25"/>
    <row r="113" spans="6:15" s="15" customFormat="1" x14ac:dyDescent="0.25"/>
    <row r="114" spans="6:15" s="15" customFormat="1" x14ac:dyDescent="0.25"/>
    <row r="115" spans="6:15" s="15" customFormat="1" x14ac:dyDescent="0.25"/>
    <row r="116" spans="6:15" s="15" customFormat="1" x14ac:dyDescent="0.25"/>
    <row r="117" spans="6:15" s="15" customFormat="1" x14ac:dyDescent="0.25">
      <c r="F117" s="24"/>
      <c r="G117" s="24"/>
      <c r="H117" s="24"/>
      <c r="I117" s="24"/>
      <c r="J117" s="24"/>
      <c r="K117" s="24"/>
    </row>
    <row r="118" spans="6:15" s="15" customFormat="1" x14ac:dyDescent="0.25"/>
    <row r="119" spans="6:15" s="15" customFormat="1" x14ac:dyDescent="0.25">
      <c r="O119" s="24"/>
    </row>
    <row r="120" spans="6:15" s="15" customFormat="1" x14ac:dyDescent="0.25"/>
    <row r="121" spans="6:15" s="15" customFormat="1" x14ac:dyDescent="0.25"/>
    <row r="122" spans="6:15" s="15" customFormat="1" x14ac:dyDescent="0.25"/>
    <row r="123" spans="6:15" s="15" customFormat="1" x14ac:dyDescent="0.25"/>
    <row r="124" spans="6:15" s="15" customFormat="1" x14ac:dyDescent="0.25"/>
    <row r="125" spans="6:15" s="15" customFormat="1" x14ac:dyDescent="0.25"/>
    <row r="126" spans="6:15" s="15" customFormat="1" x14ac:dyDescent="0.25"/>
    <row r="127" spans="6:15" s="15" customFormat="1" x14ac:dyDescent="0.25"/>
    <row r="128" spans="6:15" s="15" customFormat="1" x14ac:dyDescent="0.25"/>
    <row r="129" s="15" customFormat="1" x14ac:dyDescent="0.25"/>
    <row r="130" s="15" customFormat="1" x14ac:dyDescent="0.25"/>
    <row r="131" s="15" customFormat="1" x14ac:dyDescent="0.25"/>
    <row r="132" s="15" customFormat="1" x14ac:dyDescent="0.25"/>
    <row r="133" s="15" customFormat="1" x14ac:dyDescent="0.25"/>
    <row r="134" s="15" customFormat="1" x14ac:dyDescent="0.25"/>
    <row r="135" s="15" customFormat="1" x14ac:dyDescent="0.25"/>
    <row r="136" s="15" customFormat="1" x14ac:dyDescent="0.25"/>
    <row r="137" s="15" customFormat="1" x14ac:dyDescent="0.25"/>
    <row r="138" s="15" customFormat="1" x14ac:dyDescent="0.25"/>
    <row r="139" s="15" customFormat="1" x14ac:dyDescent="0.25"/>
    <row r="140" s="15" customFormat="1" x14ac:dyDescent="0.25"/>
    <row r="141" s="15" customFormat="1" x14ac:dyDescent="0.25"/>
    <row r="142" s="15" customFormat="1" x14ac:dyDescent="0.25"/>
    <row r="143" s="15" customFormat="1" x14ac:dyDescent="0.25"/>
    <row r="144" s="15" customFormat="1" x14ac:dyDescent="0.25"/>
    <row r="145" s="15" customFormat="1" x14ac:dyDescent="0.25"/>
    <row r="146" s="15" customFormat="1" x14ac:dyDescent="0.25"/>
    <row r="147" s="15" customFormat="1" x14ac:dyDescent="0.25"/>
    <row r="148" s="15" customFormat="1" x14ac:dyDescent="0.25"/>
    <row r="149" s="15" customFormat="1" x14ac:dyDescent="0.25"/>
    <row r="150" s="15" customFormat="1" x14ac:dyDescent="0.25"/>
    <row r="151" s="15" customFormat="1" x14ac:dyDescent="0.25"/>
    <row r="152" s="15" customFormat="1" x14ac:dyDescent="0.25"/>
    <row r="153" s="15" customFormat="1" x14ac:dyDescent="0.25"/>
    <row r="154" s="15" customFormat="1" x14ac:dyDescent="0.25"/>
    <row r="155" s="15" customFormat="1" x14ac:dyDescent="0.25"/>
    <row r="156" s="15" customFormat="1" x14ac:dyDescent="0.25"/>
    <row r="157" s="15" customFormat="1" x14ac:dyDescent="0.25"/>
    <row r="158" s="15" customFormat="1" x14ac:dyDescent="0.25"/>
    <row r="159" s="15" customFormat="1" x14ac:dyDescent="0.25"/>
    <row r="160" s="15" customFormat="1" x14ac:dyDescent="0.25"/>
    <row r="161" spans="21:21" s="15" customFormat="1" x14ac:dyDescent="0.25"/>
    <row r="162" spans="21:21" s="15" customFormat="1" x14ac:dyDescent="0.25"/>
    <row r="163" spans="21:21" s="15" customFormat="1" x14ac:dyDescent="0.25"/>
    <row r="164" spans="21:21" s="15" customFormat="1" x14ac:dyDescent="0.25"/>
    <row r="165" spans="21:21" s="15" customFormat="1" x14ac:dyDescent="0.25"/>
    <row r="166" spans="21:21" s="15" customFormat="1" x14ac:dyDescent="0.25"/>
    <row r="167" spans="21:21" s="15" customFormat="1" x14ac:dyDescent="0.25"/>
    <row r="168" spans="21:21" s="15" customFormat="1" x14ac:dyDescent="0.25"/>
    <row r="169" spans="21:21" s="15" customFormat="1" x14ac:dyDescent="0.25"/>
    <row r="170" spans="21:21" s="15" customFormat="1" x14ac:dyDescent="0.25"/>
    <row r="171" spans="21:21" s="15" customFormat="1" x14ac:dyDescent="0.25"/>
    <row r="172" spans="21:21" s="15" customFormat="1" x14ac:dyDescent="0.25"/>
    <row r="173" spans="21:21" s="15" customFormat="1" x14ac:dyDescent="0.25"/>
    <row r="174" spans="21:21" s="15" customFormat="1" x14ac:dyDescent="0.25">
      <c r="U174" s="24"/>
    </row>
    <row r="175" spans="21:21" s="15" customFormat="1" x14ac:dyDescent="0.25"/>
    <row r="176" spans="21:21" s="15" customFormat="1" x14ac:dyDescent="0.25"/>
    <row r="177" s="15" customFormat="1" x14ac:dyDescent="0.25"/>
    <row r="178" s="15" customFormat="1" x14ac:dyDescent="0.25"/>
    <row r="179" s="15" customFormat="1" x14ac:dyDescent="0.25"/>
    <row r="180" s="15" customFormat="1" x14ac:dyDescent="0.25"/>
    <row r="181" s="15" customFormat="1" x14ac:dyDescent="0.25"/>
    <row r="182" s="15" customFormat="1" x14ac:dyDescent="0.25"/>
    <row r="183" s="15" customFormat="1" x14ac:dyDescent="0.25"/>
    <row r="184" s="15" customFormat="1" x14ac:dyDescent="0.25"/>
    <row r="185" s="15" customFormat="1" x14ac:dyDescent="0.25"/>
    <row r="186" s="15" customFormat="1" x14ac:dyDescent="0.25"/>
    <row r="187" s="15" customFormat="1" x14ac:dyDescent="0.25"/>
    <row r="188" s="15" customFormat="1" x14ac:dyDescent="0.25"/>
    <row r="189" s="15" customFormat="1" x14ac:dyDescent="0.25"/>
    <row r="190" s="15" customFormat="1" x14ac:dyDescent="0.25"/>
    <row r="191" s="15" customFormat="1" x14ac:dyDescent="0.25"/>
    <row r="192" s="15" customFormat="1" x14ac:dyDescent="0.25"/>
    <row r="193" spans="2:13" s="15" customFormat="1" x14ac:dyDescent="0.25"/>
    <row r="194" spans="2:13" s="15" customFormat="1" x14ac:dyDescent="0.25"/>
    <row r="195" spans="2:13" s="15" customFormat="1" x14ac:dyDescent="0.25"/>
    <row r="196" spans="2:13" s="15" customFormat="1" x14ac:dyDescent="0.25"/>
    <row r="197" spans="2:13" s="15" customFormat="1" x14ac:dyDescent="0.25"/>
    <row r="198" spans="2:13" s="15" customFormat="1" x14ac:dyDescent="0.25"/>
    <row r="199" spans="2:13" s="15" customFormat="1" x14ac:dyDescent="0.25"/>
    <row r="200" spans="2:13" s="15" customFormat="1" x14ac:dyDescent="0.25"/>
    <row r="201" spans="2:13" s="15" customFormat="1" x14ac:dyDescent="0.25"/>
    <row r="202" spans="2:13" s="15" customFormat="1" x14ac:dyDescent="0.25">
      <c r="B202" s="1"/>
      <c r="C202" s="1"/>
      <c r="D202" s="1"/>
      <c r="E202" s="1"/>
      <c r="F202" s="1"/>
      <c r="G202" s="1"/>
      <c r="H202" s="1"/>
    </row>
    <row r="203" spans="2:13" s="15" customFormat="1" x14ac:dyDescent="0.25">
      <c r="B203" s="1"/>
      <c r="C203" s="1"/>
      <c r="D203" s="1"/>
      <c r="E203" s="1"/>
      <c r="F203" s="1"/>
      <c r="G203" s="1"/>
      <c r="H203" s="1"/>
    </row>
    <row r="204" spans="2:13" s="15" customFormat="1" x14ac:dyDescent="0.25">
      <c r="B204" s="1"/>
      <c r="C204" s="1"/>
      <c r="D204" s="1"/>
      <c r="E204" s="1"/>
      <c r="F204" s="1"/>
      <c r="G204" s="1"/>
      <c r="H204" s="1"/>
    </row>
    <row r="205" spans="2:13" s="15" customFormat="1" x14ac:dyDescent="0.25">
      <c r="B205" s="1"/>
      <c r="C205" s="1"/>
      <c r="D205" s="1"/>
      <c r="E205" s="1"/>
      <c r="F205" s="1"/>
      <c r="G205" s="1"/>
      <c r="H205" s="1"/>
    </row>
    <row r="206" spans="2:13" s="15" customFormat="1" x14ac:dyDescent="0.25">
      <c r="B206" s="1"/>
      <c r="C206" s="1"/>
      <c r="D206" s="1"/>
      <c r="E206" s="1"/>
      <c r="F206" s="1"/>
      <c r="G206" s="1"/>
      <c r="H206" s="1"/>
    </row>
    <row r="207" spans="2:13" s="15" customForma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s="15" customFormat="1" x14ac:dyDescent="0.25">
      <c r="B208"/>
      <c r="C208"/>
      <c r="D208"/>
      <c r="E208"/>
      <c r="F208"/>
      <c r="G208"/>
      <c r="H208"/>
      <c r="I208" s="1"/>
      <c r="J208" s="1"/>
      <c r="K208" s="1"/>
      <c r="L208" s="1"/>
      <c r="M208" s="1"/>
    </row>
    <row r="209" spans="1:21" s="15" customFormat="1" x14ac:dyDescent="0.25">
      <c r="B209"/>
      <c r="C209"/>
      <c r="D209"/>
      <c r="E209"/>
      <c r="F209"/>
      <c r="G209"/>
      <c r="H209"/>
      <c r="I209" s="1"/>
      <c r="J209" s="1"/>
      <c r="K209" s="1"/>
      <c r="L209" s="1"/>
      <c r="M209" s="1"/>
    </row>
    <row r="210" spans="1:21" s="15" customFormat="1" x14ac:dyDescent="0.25">
      <c r="B210"/>
      <c r="C210"/>
      <c r="D210"/>
      <c r="E210"/>
      <c r="F210"/>
      <c r="G210"/>
      <c r="H210"/>
      <c r="I210" s="1"/>
      <c r="J210" s="1"/>
      <c r="K210" s="1"/>
      <c r="L210" s="1"/>
      <c r="M210" s="1"/>
    </row>
    <row r="211" spans="1:21" s="15" customFormat="1" x14ac:dyDescent="0.25">
      <c r="B211"/>
      <c r="C211"/>
      <c r="D211"/>
      <c r="E211"/>
      <c r="F211"/>
      <c r="G211"/>
      <c r="H211"/>
      <c r="I211" s="1"/>
      <c r="J211" s="1"/>
      <c r="K211" s="1"/>
      <c r="L211" s="1"/>
      <c r="M211" s="1"/>
      <c r="N211" s="1"/>
    </row>
    <row r="212" spans="1:21" s="15" customFormat="1" x14ac:dyDescent="0.25">
      <c r="B212"/>
      <c r="C212"/>
      <c r="D212"/>
      <c r="E212"/>
      <c r="F212"/>
      <c r="G212"/>
      <c r="H212"/>
      <c r="I212" s="1"/>
      <c r="J212" s="1"/>
      <c r="K212" s="1"/>
      <c r="L212" s="1"/>
      <c r="M212" s="1"/>
      <c r="N212" s="1"/>
    </row>
    <row r="213" spans="1:21" s="15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 s="1"/>
      <c r="P213" s="1"/>
      <c r="Q213" s="1"/>
      <c r="R213" s="1"/>
      <c r="S213" s="1"/>
    </row>
    <row r="214" spans="1:21" s="15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 s="1"/>
      <c r="P214" s="1"/>
      <c r="Q214" s="1"/>
      <c r="R214" s="1"/>
      <c r="S214" s="1"/>
      <c r="T214" s="1"/>
      <c r="U214"/>
    </row>
    <row r="215" spans="1:21" x14ac:dyDescent="0.25">
      <c r="N215" s="1"/>
      <c r="O215" s="1"/>
      <c r="P215" s="1"/>
      <c r="Q215" s="1"/>
      <c r="R215" s="1"/>
      <c r="S215" s="1"/>
      <c r="T215" s="1"/>
    </row>
    <row r="216" spans="1:21" x14ac:dyDescent="0.25">
      <c r="N216" s="1"/>
      <c r="O216" s="1"/>
      <c r="P216" s="1"/>
      <c r="Q216" s="1"/>
      <c r="R216" s="1"/>
      <c r="S216" s="1"/>
      <c r="T216" s="1"/>
    </row>
    <row r="217" spans="1:21" x14ac:dyDescent="0.25">
      <c r="O217" s="1"/>
      <c r="P217" s="1"/>
      <c r="Q217" s="1"/>
      <c r="R217" s="1"/>
      <c r="S217" s="1"/>
      <c r="T217" s="1"/>
    </row>
    <row r="218" spans="1:21" x14ac:dyDescent="0.25">
      <c r="O218" s="1"/>
      <c r="P218" s="1"/>
      <c r="Q218" s="1"/>
      <c r="R218" s="1"/>
      <c r="S218" s="1"/>
      <c r="T218" s="1"/>
    </row>
    <row r="219" spans="1:21" x14ac:dyDescent="0.25">
      <c r="O219" s="1"/>
      <c r="T219" s="1"/>
    </row>
    <row r="220" spans="1:21" x14ac:dyDescent="0.25">
      <c r="O220" s="1"/>
    </row>
  </sheetData>
  <mergeCells count="223">
    <mergeCell ref="C68:E68"/>
    <mergeCell ref="F25:H25"/>
    <mergeCell ref="I23:J23"/>
    <mergeCell ref="I24:J24"/>
    <mergeCell ref="C27:E27"/>
    <mergeCell ref="F27:H27"/>
    <mergeCell ref="I27:J27"/>
    <mergeCell ref="F52:H52"/>
    <mergeCell ref="I52:J52"/>
    <mergeCell ref="C49:E49"/>
    <mergeCell ref="F49:H49"/>
    <mergeCell ref="I49:J49"/>
    <mergeCell ref="C50:E50"/>
    <mergeCell ref="F50:H50"/>
    <mergeCell ref="I50:J50"/>
    <mergeCell ref="C41:E41"/>
    <mergeCell ref="F41:H41"/>
    <mergeCell ref="I41:J41"/>
    <mergeCell ref="C47:E47"/>
    <mergeCell ref="F47:H47"/>
    <mergeCell ref="C43:E43"/>
    <mergeCell ref="F43:H43"/>
    <mergeCell ref="I43:J43"/>
    <mergeCell ref="C42:E42"/>
    <mergeCell ref="M14:M15"/>
    <mergeCell ref="C16:E16"/>
    <mergeCell ref="F16:H16"/>
    <mergeCell ref="I42:J42"/>
    <mergeCell ref="C87:E87"/>
    <mergeCell ref="F87:H87"/>
    <mergeCell ref="I87:J87"/>
    <mergeCell ref="C54:E54"/>
    <mergeCell ref="F54:H54"/>
    <mergeCell ref="I54:J54"/>
    <mergeCell ref="C56:E56"/>
    <mergeCell ref="F56:H56"/>
    <mergeCell ref="C62:E62"/>
    <mergeCell ref="F62:H62"/>
    <mergeCell ref="I62:J62"/>
    <mergeCell ref="C55:E55"/>
    <mergeCell ref="F55:H55"/>
    <mergeCell ref="I55:J55"/>
    <mergeCell ref="C61:E61"/>
    <mergeCell ref="F61:H61"/>
    <mergeCell ref="I61:J61"/>
    <mergeCell ref="C57:E57"/>
    <mergeCell ref="I84:J84"/>
    <mergeCell ref="I56:J56"/>
    <mergeCell ref="C22:E22"/>
    <mergeCell ref="F22:H22"/>
    <mergeCell ref="I22:J22"/>
    <mergeCell ref="F68:H68"/>
    <mergeCell ref="B14:B15"/>
    <mergeCell ref="C14:E15"/>
    <mergeCell ref="C17:E17"/>
    <mergeCell ref="B3:M3"/>
    <mergeCell ref="B4:M4"/>
    <mergeCell ref="B6:M6"/>
    <mergeCell ref="B5:M5"/>
    <mergeCell ref="C7:J7"/>
    <mergeCell ref="F8:H9"/>
    <mergeCell ref="I8:J9"/>
    <mergeCell ref="K8:K9"/>
    <mergeCell ref="L8:L9"/>
    <mergeCell ref="M8:M9"/>
    <mergeCell ref="C21:E21"/>
    <mergeCell ref="C29:E29"/>
    <mergeCell ref="F29:H29"/>
    <mergeCell ref="C13:J13"/>
    <mergeCell ref="C40:E40"/>
    <mergeCell ref="K14:K15"/>
    <mergeCell ref="L14:L15"/>
    <mergeCell ref="C18:E18"/>
    <mergeCell ref="F18:H18"/>
    <mergeCell ref="I18:J18"/>
    <mergeCell ref="C19:E19"/>
    <mergeCell ref="F19:H19"/>
    <mergeCell ref="I19:J19"/>
    <mergeCell ref="C20:E20"/>
    <mergeCell ref="F20:H20"/>
    <mergeCell ref="I20:J20"/>
    <mergeCell ref="C23:E23"/>
    <mergeCell ref="C26:E26"/>
    <mergeCell ref="I26:J26"/>
    <mergeCell ref="F26:H26"/>
    <mergeCell ref="C25:E25"/>
    <mergeCell ref="I25:J25"/>
    <mergeCell ref="C24:E24"/>
    <mergeCell ref="F23:H23"/>
    <mergeCell ref="F24:H24"/>
    <mergeCell ref="I10:J10"/>
    <mergeCell ref="C11:E11"/>
    <mergeCell ref="F11:H11"/>
    <mergeCell ref="I11:J11"/>
    <mergeCell ref="C38:E38"/>
    <mergeCell ref="F38:H38"/>
    <mergeCell ref="I38:J38"/>
    <mergeCell ref="I29:J29"/>
    <mergeCell ref="C30:E30"/>
    <mergeCell ref="F30:H30"/>
    <mergeCell ref="I30:J30"/>
    <mergeCell ref="F21:H21"/>
    <mergeCell ref="I21:J21"/>
    <mergeCell ref="C28:E28"/>
    <mergeCell ref="F28:H28"/>
    <mergeCell ref="I28:J28"/>
    <mergeCell ref="C12:E12"/>
    <mergeCell ref="F12:H12"/>
    <mergeCell ref="I12:J12"/>
    <mergeCell ref="F14:H15"/>
    <mergeCell ref="I14:J15"/>
    <mergeCell ref="F17:H17"/>
    <mergeCell ref="I17:J17"/>
    <mergeCell ref="I16:J16"/>
    <mergeCell ref="B1:M1"/>
    <mergeCell ref="B8:B9"/>
    <mergeCell ref="C8:E9"/>
    <mergeCell ref="C10:E10"/>
    <mergeCell ref="I47:J47"/>
    <mergeCell ref="C48:J48"/>
    <mergeCell ref="C45:J45"/>
    <mergeCell ref="C46:E46"/>
    <mergeCell ref="F46:H46"/>
    <mergeCell ref="I46:J46"/>
    <mergeCell ref="B34:B35"/>
    <mergeCell ref="C34:E35"/>
    <mergeCell ref="F34:J34"/>
    <mergeCell ref="F35:H35"/>
    <mergeCell ref="I35:J35"/>
    <mergeCell ref="C36:J36"/>
    <mergeCell ref="C37:E37"/>
    <mergeCell ref="F37:H37"/>
    <mergeCell ref="I37:J37"/>
    <mergeCell ref="C44:J44"/>
    <mergeCell ref="C39:E39"/>
    <mergeCell ref="F39:H39"/>
    <mergeCell ref="I39:J39"/>
    <mergeCell ref="F10:H10"/>
    <mergeCell ref="C84:E84"/>
    <mergeCell ref="F84:H84"/>
    <mergeCell ref="C79:E79"/>
    <mergeCell ref="F57:H57"/>
    <mergeCell ref="I57:J57"/>
    <mergeCell ref="C58:E58"/>
    <mergeCell ref="F58:H58"/>
    <mergeCell ref="I58:J58"/>
    <mergeCell ref="C59:E59"/>
    <mergeCell ref="I68:J68"/>
    <mergeCell ref="C69:E69"/>
    <mergeCell ref="C73:E73"/>
    <mergeCell ref="F73:H73"/>
    <mergeCell ref="C63:E63"/>
    <mergeCell ref="F63:H63"/>
    <mergeCell ref="I63:J63"/>
    <mergeCell ref="C64:E64"/>
    <mergeCell ref="F64:H64"/>
    <mergeCell ref="F71:H71"/>
    <mergeCell ref="I71:J71"/>
    <mergeCell ref="C70:E70"/>
    <mergeCell ref="I64:J64"/>
    <mergeCell ref="F59:H59"/>
    <mergeCell ref="I59:J59"/>
    <mergeCell ref="F70:H70"/>
    <mergeCell ref="I70:J70"/>
    <mergeCell ref="C72:E72"/>
    <mergeCell ref="B90:G90"/>
    <mergeCell ref="C86:E86"/>
    <mergeCell ref="F86:H86"/>
    <mergeCell ref="I86:J86"/>
    <mergeCell ref="I73:J73"/>
    <mergeCell ref="C85:E85"/>
    <mergeCell ref="F85:H85"/>
    <mergeCell ref="I85:J85"/>
    <mergeCell ref="F74:H74"/>
    <mergeCell ref="I74:J74"/>
    <mergeCell ref="C82:E82"/>
    <mergeCell ref="F82:H82"/>
    <mergeCell ref="I82:J82"/>
    <mergeCell ref="C83:E83"/>
    <mergeCell ref="F83:H83"/>
    <mergeCell ref="I83:J83"/>
    <mergeCell ref="F78:H78"/>
    <mergeCell ref="I78:J78"/>
    <mergeCell ref="C77:E77"/>
    <mergeCell ref="F77:H77"/>
    <mergeCell ref="I77:J77"/>
    <mergeCell ref="M34:M35"/>
    <mergeCell ref="C81:J81"/>
    <mergeCell ref="C78:E78"/>
    <mergeCell ref="C80:E80"/>
    <mergeCell ref="F80:H80"/>
    <mergeCell ref="I80:J80"/>
    <mergeCell ref="C76:E76"/>
    <mergeCell ref="F76:H76"/>
    <mergeCell ref="I76:J76"/>
    <mergeCell ref="I69:J69"/>
    <mergeCell ref="C74:E74"/>
    <mergeCell ref="F69:H69"/>
    <mergeCell ref="F72:H72"/>
    <mergeCell ref="I72:J72"/>
    <mergeCell ref="F79:H79"/>
    <mergeCell ref="I79:J79"/>
    <mergeCell ref="C66:J66"/>
    <mergeCell ref="C67:E67"/>
    <mergeCell ref="F67:H67"/>
    <mergeCell ref="I67:J67"/>
    <mergeCell ref="C75:E75"/>
    <mergeCell ref="F75:H75"/>
    <mergeCell ref="I75:J75"/>
    <mergeCell ref="C71:E71"/>
    <mergeCell ref="C60:E60"/>
    <mergeCell ref="F60:H60"/>
    <mergeCell ref="I60:J60"/>
    <mergeCell ref="F40:H40"/>
    <mergeCell ref="I40:J40"/>
    <mergeCell ref="C53:E53"/>
    <mergeCell ref="F53:H53"/>
    <mergeCell ref="I53:J53"/>
    <mergeCell ref="C51:E51"/>
    <mergeCell ref="F51:H51"/>
    <mergeCell ref="I51:J51"/>
    <mergeCell ref="C52:E52"/>
    <mergeCell ref="F42:H42"/>
  </mergeCells>
  <pageMargins left="0" right="0" top="0.59055118110236227" bottom="0.59055118110236227" header="0" footer="0"/>
  <pageSetup paperSize="9" scale="79" orientation="landscape" r:id="rId1"/>
  <rowBreaks count="3" manualBreakCount="3">
    <brk id="32" max="12" man="1"/>
    <brk id="50" max="12" man="1"/>
    <brk id="69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На Миуссах ТСЖ</cp:lastModifiedBy>
  <cp:lastPrinted>2024-04-08T10:33:29Z</cp:lastPrinted>
  <dcterms:created xsi:type="dcterms:W3CDTF">2014-03-12T11:47:17Z</dcterms:created>
  <dcterms:modified xsi:type="dcterms:W3CDTF">2024-04-08T14:35:36Z</dcterms:modified>
</cp:coreProperties>
</file>